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vro" defaultThemeVersion="124226"/>
  <workbookProtection workbookPassword="DC9F" lockStructure="1"/>
  <bookViews>
    <workbookView xWindow="0" yWindow="0" windowWidth="19200" windowHeight="10995" activeTab="8"/>
  </bookViews>
  <sheets>
    <sheet name="Início" sheetId="1" r:id="rId1"/>
    <sheet name="Q1" sheetId="2" r:id="rId2"/>
    <sheet name="Q2" sheetId="3" r:id="rId3"/>
    <sheet name="Q3" sheetId="4" r:id="rId4"/>
    <sheet name="Q4" sheetId="19" r:id="rId5"/>
    <sheet name="Q5" sheetId="6" r:id="rId6"/>
    <sheet name="Q6" sheetId="7" r:id="rId7"/>
    <sheet name="Q7" sheetId="23" r:id="rId8"/>
    <sheet name="Q8" sheetId="9" r:id="rId9"/>
    <sheet name="Folha1" sheetId="13" state="hidden" r:id="rId10"/>
    <sheet name="Dominio2" sheetId="14" r:id="rId11"/>
    <sheet name="Dominio4" sheetId="15" r:id="rId12"/>
  </sheets>
  <externalReferences>
    <externalReference r:id="rId13"/>
    <externalReference r:id="rId14"/>
  </externalReferences>
  <definedNames>
    <definedName name="_xlnm._FilterDatabase" localSheetId="9" hidden="1">Folha1!$A$1:$I$139</definedName>
    <definedName name="a__Taxa_de_repetência_por_ano_de_escolaridade_ciclo" localSheetId="4">#REF!</definedName>
    <definedName name="a__Taxa_de_repetência_por_ano_de_escolaridade_ciclo">#REF!</definedName>
    <definedName name="_xlnm.Print_Area" localSheetId="10">Dominio2!$A$1:$F$26</definedName>
    <definedName name="_xlnm.Print_Area" localSheetId="11">Dominio4!$A$1:$H$11</definedName>
    <definedName name="_xlnm.Print_Area" localSheetId="0">Início!$A$1:$H$55</definedName>
    <definedName name="_xlnm.Print_Area" localSheetId="1">'Q1'!$A$1:$S$63,'Q1'!$A$65:$S$84</definedName>
    <definedName name="_xlnm.Print_Area" localSheetId="2">'Q2'!$A$1:$I$32</definedName>
    <definedName name="_xlnm.Print_Area" localSheetId="3">'Q3'!$A$1:$I$30</definedName>
    <definedName name="_xlnm.Print_Area" localSheetId="5">'Q5'!$A$1:$I$26</definedName>
    <definedName name="_xlnm.Print_Area" localSheetId="7">'Q7'!$A$1:$X$48</definedName>
    <definedName name="b">'[1]5_Metas'!#REF!</definedName>
    <definedName name="b_" localSheetId="4">'[1]5_Metas'!#REF!</definedName>
    <definedName name="b_">'[1]5_Metas'!#REF!</definedName>
    <definedName name="b__Resultados_nas_provas_de_aferição_e_exames_nacionais___Língua_Portuguesa_e_Matemática" localSheetId="4">'[2]5_Metas'!#REF!</definedName>
    <definedName name="b__Resultados_nas_provas_de_aferição_e_exames_nacionais___Língua_Portuguesa_e_Matemática">'[2]5_Metas'!#REF!</definedName>
    <definedName name="c__Taxa_de_abandono_por_ciclo" localSheetId="4">'[2]5_Metas'!#REF!</definedName>
    <definedName name="c__Taxa_de_abandono_por_ciclo" localSheetId="7">'[2]5_Metas'!#REF!</definedName>
    <definedName name="c__Taxa_de_abandono_por_ciclo">'[2]5_Metas'!#REF!</definedName>
    <definedName name="d__Taxa_de_absentismo_por_ciclo" localSheetId="4">'[2]5_Metas'!#REF!</definedName>
    <definedName name="d__Taxa_de_absentismo_por_ciclo">'[2]5_Metas'!#REF!</definedName>
    <definedName name="e__Indisciplina" localSheetId="4">'[2]5_Metas'!#REF!</definedName>
    <definedName name="e__Indisciplina">'[2]5_Metas'!#REF!</definedName>
    <definedName name="G" localSheetId="4">#REF!</definedName>
    <definedName name="G">#REF!</definedName>
    <definedName name="GG" localSheetId="4">#REF!</definedName>
    <definedName name="GG">#REF!</definedName>
    <definedName name="GGG" localSheetId="4">#REF!</definedName>
    <definedName name="GGG">#REF!</definedName>
    <definedName name="GGGG" localSheetId="4">#REF!</definedName>
    <definedName name="GGGG">#REF!</definedName>
    <definedName name="GI" localSheetId="4">#REF!</definedName>
    <definedName name="GI">#REF!</definedName>
    <definedName name="GII" localSheetId="4">#REF!</definedName>
    <definedName name="GII">#REF!</definedName>
    <definedName name="GIII" localSheetId="4">#REF!</definedName>
    <definedName name="GIII">#REF!</definedName>
    <definedName name="GIIII" localSheetId="4">#REF!</definedName>
    <definedName name="GIIII">#REF!</definedName>
    <definedName name="H" localSheetId="4">'[2]5_Metas'!#REF!</definedName>
    <definedName name="H">'[2]5_Metas'!#REF!</definedName>
    <definedName name="o" localSheetId="4">'[2]5_Metas'!#REF!</definedName>
    <definedName name="o">'[2]5_Metas'!#REF!</definedName>
    <definedName name="Q3_2" localSheetId="4">#REF!</definedName>
    <definedName name="Q3_2">#REF!</definedName>
    <definedName name="_xlnm.Print_Titles" localSheetId="4">'Q4'!$B:$B,'Q4'!$6:$6</definedName>
    <definedName name="_xlnm.Print_Titles" localSheetId="6">'Q6'!$A:$D</definedName>
    <definedName name="_xlnm.Print_Titles" localSheetId="7">'Q7'!$9:$12</definedName>
  </definedNames>
  <calcPr calcId="144525"/>
</workbook>
</file>

<file path=xl/calcChain.xml><?xml version="1.0" encoding="utf-8"?>
<calcChain xmlns="http://schemas.openxmlformats.org/spreadsheetml/2006/main">
  <c r="X5" i="23" l="1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34" i="23"/>
  <c r="X35" i="23"/>
  <c r="X36" i="23"/>
  <c r="X37" i="23"/>
  <c r="X38" i="23"/>
  <c r="X39" i="23"/>
  <c r="X40" i="23"/>
  <c r="X41" i="23"/>
  <c r="X42" i="23"/>
  <c r="X43" i="23"/>
  <c r="X44" i="23"/>
  <c r="X13" i="23"/>
  <c r="Z37" i="23"/>
  <c r="Z29" i="23"/>
  <c r="Z21" i="23"/>
  <c r="Y14" i="23"/>
  <c r="Y15" i="23"/>
  <c r="Y16" i="23"/>
  <c r="Y17" i="23"/>
  <c r="Y18" i="23"/>
  <c r="Y19" i="23"/>
  <c r="Y20" i="23"/>
  <c r="Y21" i="23"/>
  <c r="Y22" i="23"/>
  <c r="Y23" i="23"/>
  <c r="Y24" i="23"/>
  <c r="Y25" i="23"/>
  <c r="Y26" i="23"/>
  <c r="Y27" i="23"/>
  <c r="Y28" i="23"/>
  <c r="Y29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Z13" i="23"/>
  <c r="Y13" i="23"/>
  <c r="P44" i="23"/>
  <c r="O44" i="23"/>
  <c r="N44" i="23"/>
  <c r="L44" i="23"/>
  <c r="J44" i="23"/>
  <c r="H44" i="23"/>
  <c r="F44" i="23"/>
  <c r="P43" i="23"/>
  <c r="O43" i="23"/>
  <c r="N43" i="23"/>
  <c r="L43" i="23"/>
  <c r="J43" i="23"/>
  <c r="H43" i="23"/>
  <c r="F43" i="23"/>
  <c r="P42" i="23"/>
  <c r="O42" i="23"/>
  <c r="N42" i="23"/>
  <c r="L42" i="23"/>
  <c r="J42" i="23"/>
  <c r="H42" i="23"/>
  <c r="F42" i="23"/>
  <c r="P37" i="23"/>
  <c r="O37" i="23"/>
  <c r="N37" i="23"/>
  <c r="L37" i="23"/>
  <c r="J37" i="23"/>
  <c r="H37" i="23"/>
  <c r="F37" i="23"/>
  <c r="P36" i="23"/>
  <c r="O36" i="23"/>
  <c r="N36" i="23"/>
  <c r="L36" i="23"/>
  <c r="J36" i="23"/>
  <c r="H36" i="23"/>
  <c r="F36" i="23"/>
  <c r="P31" i="23"/>
  <c r="O31" i="23"/>
  <c r="N31" i="23"/>
  <c r="L31" i="23"/>
  <c r="J31" i="23"/>
  <c r="H31" i="23"/>
  <c r="F31" i="23"/>
  <c r="N30" i="23"/>
  <c r="L30" i="23"/>
  <c r="J30" i="23"/>
  <c r="P30" i="23"/>
  <c r="H30" i="23"/>
  <c r="O30" i="23"/>
  <c r="F30" i="23"/>
  <c r="P29" i="23"/>
  <c r="O29" i="23"/>
  <c r="N29" i="23"/>
  <c r="L29" i="23"/>
  <c r="J29" i="23"/>
  <c r="H29" i="23"/>
  <c r="F29" i="23"/>
  <c r="P28" i="23"/>
  <c r="O28" i="23"/>
  <c r="N28" i="23"/>
  <c r="L28" i="23"/>
  <c r="J28" i="23"/>
  <c r="H28" i="23"/>
  <c r="F28" i="23"/>
  <c r="P27" i="23"/>
  <c r="O27" i="23"/>
  <c r="N27" i="23"/>
  <c r="L27" i="23"/>
  <c r="J27" i="23"/>
  <c r="H27" i="23"/>
  <c r="F27" i="23"/>
  <c r="P26" i="23"/>
  <c r="O26" i="23"/>
  <c r="N26" i="23"/>
  <c r="L26" i="23"/>
  <c r="J26" i="23"/>
  <c r="H26" i="23"/>
  <c r="F26" i="23"/>
  <c r="P21" i="23"/>
  <c r="O21" i="23"/>
  <c r="N21" i="23"/>
  <c r="L21" i="23"/>
  <c r="J21" i="23"/>
  <c r="H21" i="23"/>
  <c r="F21" i="23"/>
  <c r="P20" i="23"/>
  <c r="O20" i="23"/>
  <c r="N20" i="23"/>
  <c r="L20" i="23"/>
  <c r="J20" i="23"/>
  <c r="H20" i="23"/>
  <c r="F20" i="23"/>
  <c r="P15" i="23"/>
  <c r="O15" i="23"/>
  <c r="N15" i="23"/>
  <c r="L15" i="23"/>
  <c r="J15" i="23"/>
  <c r="H15" i="23"/>
  <c r="F15" i="23"/>
  <c r="N14" i="23"/>
  <c r="L14" i="23"/>
  <c r="J14" i="23"/>
  <c r="H14" i="23"/>
  <c r="F14" i="23"/>
  <c r="P13" i="23"/>
  <c r="N13" i="23"/>
  <c r="L13" i="23"/>
  <c r="J13" i="23"/>
  <c r="H13" i="23"/>
  <c r="O13" i="23"/>
  <c r="F13" i="23"/>
  <c r="O14" i="23"/>
  <c r="P14" i="23"/>
  <c r="B20" i="4"/>
  <c r="J19" i="6"/>
  <c r="J17" i="6"/>
  <c r="J15" i="6"/>
  <c r="J27" i="4"/>
  <c r="J22" i="4"/>
  <c r="J18" i="4"/>
  <c r="J13" i="4"/>
  <c r="J8" i="4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D31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H27" i="3"/>
  <c r="H26" i="3"/>
  <c r="F27" i="3"/>
  <c r="G27" i="3"/>
  <c r="E27" i="3"/>
  <c r="H30" i="3"/>
  <c r="H31" i="3"/>
  <c r="G30" i="3"/>
  <c r="G32" i="3"/>
  <c r="F30" i="3"/>
  <c r="F31" i="3"/>
  <c r="E30" i="3"/>
  <c r="E32" i="3"/>
  <c r="J27" i="3"/>
  <c r="G26" i="3"/>
  <c r="F26" i="3"/>
  <c r="E26" i="3"/>
  <c r="J26" i="3"/>
  <c r="H23" i="3"/>
  <c r="G23" i="3"/>
  <c r="F23" i="3"/>
  <c r="E23" i="3"/>
  <c r="H22" i="3"/>
  <c r="G22" i="3"/>
  <c r="F22" i="3"/>
  <c r="E22" i="3"/>
  <c r="H20" i="3"/>
  <c r="G20" i="3"/>
  <c r="F20" i="3"/>
  <c r="E20" i="3"/>
  <c r="H19" i="3"/>
  <c r="G19" i="3"/>
  <c r="F19" i="3"/>
  <c r="E19" i="3"/>
  <c r="V80" i="2"/>
  <c r="S80" i="2"/>
  <c r="J80" i="2"/>
  <c r="G80" i="2"/>
  <c r="D80" i="2"/>
  <c r="V79" i="2"/>
  <c r="S79" i="2"/>
  <c r="J79" i="2"/>
  <c r="G79" i="2"/>
  <c r="D79" i="2"/>
  <c r="V78" i="2"/>
  <c r="S78" i="2"/>
  <c r="J78" i="2"/>
  <c r="G78" i="2"/>
  <c r="D78" i="2"/>
  <c r="V72" i="2"/>
  <c r="S72" i="2"/>
  <c r="J72" i="2"/>
  <c r="G72" i="2"/>
  <c r="D72" i="2"/>
  <c r="V71" i="2"/>
  <c r="S71" i="2"/>
  <c r="J71" i="2"/>
  <c r="G71" i="2"/>
  <c r="D71" i="2"/>
  <c r="V70" i="2"/>
  <c r="S70" i="2"/>
  <c r="J70" i="2"/>
  <c r="G70" i="2"/>
  <c r="D70" i="2"/>
  <c r="V60" i="2"/>
  <c r="S60" i="2"/>
  <c r="V59" i="2"/>
  <c r="S59" i="2"/>
  <c r="V58" i="2"/>
  <c r="S58" i="2"/>
  <c r="V52" i="2"/>
  <c r="S52" i="2"/>
  <c r="V51" i="2"/>
  <c r="S51" i="2"/>
  <c r="V50" i="2"/>
  <c r="S50" i="2"/>
  <c r="V40" i="2"/>
  <c r="S40" i="2"/>
  <c r="V39" i="2"/>
  <c r="S39" i="2"/>
  <c r="V33" i="2"/>
  <c r="S33" i="2"/>
  <c r="V32" i="2"/>
  <c r="S32" i="2"/>
  <c r="V22" i="2"/>
  <c r="S22" i="2"/>
  <c r="V21" i="2"/>
  <c r="S21" i="2"/>
  <c r="V20" i="2"/>
  <c r="S20" i="2"/>
  <c r="V19" i="2"/>
  <c r="S19" i="2"/>
  <c r="V13" i="2"/>
  <c r="S13" i="2"/>
  <c r="V12" i="2"/>
  <c r="S12" i="2"/>
  <c r="V11" i="2"/>
  <c r="S11" i="2"/>
  <c r="V10" i="2"/>
  <c r="S10" i="2"/>
  <c r="T1" i="2"/>
  <c r="O1" i="2"/>
  <c r="I1" i="2"/>
  <c r="G4" i="1"/>
  <c r="F1" i="14"/>
  <c r="G3" i="14"/>
  <c r="B4" i="1"/>
  <c r="A1" i="19"/>
  <c r="P80" i="2"/>
  <c r="P79" i="2"/>
  <c r="P78" i="2"/>
  <c r="P60" i="2"/>
  <c r="P59" i="2"/>
  <c r="P58" i="2"/>
  <c r="P40" i="2"/>
  <c r="P39" i="2"/>
  <c r="P19" i="2"/>
  <c r="P33" i="2"/>
  <c r="P11" i="2"/>
  <c r="J19" i="3"/>
  <c r="D10" i="2"/>
  <c r="J10" i="2"/>
  <c r="M10" i="2"/>
  <c r="D11" i="2"/>
  <c r="J11" i="2"/>
  <c r="M11" i="2"/>
  <c r="D12" i="2"/>
  <c r="J12" i="2"/>
  <c r="M12" i="2"/>
  <c r="D13" i="2"/>
  <c r="J13" i="2"/>
  <c r="M13" i="2"/>
  <c r="D19" i="2"/>
  <c r="M19" i="2"/>
  <c r="D20" i="2"/>
  <c r="J20" i="2"/>
  <c r="M20" i="2"/>
  <c r="D21" i="2"/>
  <c r="M21" i="2"/>
  <c r="D22" i="2"/>
  <c r="G22" i="2"/>
  <c r="J22" i="2"/>
  <c r="E31" i="3"/>
  <c r="G31" i="3"/>
  <c r="F32" i="3"/>
  <c r="H32" i="3"/>
  <c r="J21" i="2"/>
  <c r="J19" i="2"/>
  <c r="G21" i="2"/>
  <c r="G20" i="2"/>
  <c r="G19" i="2"/>
  <c r="G13" i="2"/>
  <c r="G12" i="2"/>
  <c r="G11" i="2"/>
  <c r="G10" i="2"/>
  <c r="M22" i="2"/>
  <c r="G33" i="2"/>
  <c r="M33" i="2"/>
  <c r="G40" i="2"/>
  <c r="M40" i="2"/>
  <c r="G51" i="2"/>
  <c r="M51" i="2"/>
  <c r="G58" i="2"/>
  <c r="M58" i="2"/>
  <c r="G60" i="2"/>
  <c r="M60" i="2"/>
  <c r="M71" i="2"/>
  <c r="M78" i="2"/>
  <c r="M80" i="2"/>
  <c r="P10" i="2"/>
  <c r="P32" i="2"/>
  <c r="P52" i="2"/>
  <c r="P71" i="2"/>
  <c r="P21" i="2"/>
  <c r="P13" i="2"/>
  <c r="P51" i="2"/>
  <c r="D32" i="2"/>
  <c r="J32" i="2"/>
  <c r="D39" i="2"/>
  <c r="J39" i="2"/>
  <c r="D50" i="2"/>
  <c r="J50" i="2"/>
  <c r="D52" i="2"/>
  <c r="J52" i="2"/>
  <c r="D59" i="2"/>
  <c r="J59" i="2"/>
  <c r="P70" i="2"/>
  <c r="P72" i="2"/>
  <c r="P20" i="2"/>
  <c r="P22" i="2"/>
  <c r="F15" i="14"/>
  <c r="F25" i="14"/>
  <c r="F17" i="14"/>
  <c r="F19" i="14"/>
  <c r="P12" i="2"/>
  <c r="P50" i="2"/>
  <c r="G9" i="15"/>
  <c r="H9" i="15"/>
  <c r="D33" i="2"/>
  <c r="J33" i="2"/>
  <c r="D40" i="2"/>
  <c r="J40" i="2"/>
  <c r="D51" i="2"/>
  <c r="J51" i="2"/>
  <c r="D58" i="2"/>
  <c r="J58" i="2"/>
  <c r="D60" i="2"/>
  <c r="J60" i="2"/>
  <c r="M70" i="2"/>
  <c r="M72" i="2"/>
  <c r="M79" i="2"/>
  <c r="G32" i="2"/>
  <c r="M32" i="2"/>
  <c r="G39" i="2"/>
  <c r="M39" i="2"/>
  <c r="G50" i="2"/>
  <c r="M50" i="2"/>
  <c r="G52" i="2"/>
  <c r="M52" i="2"/>
  <c r="G59" i="2"/>
  <c r="M59" i="2"/>
  <c r="G8" i="15"/>
  <c r="H8" i="15"/>
  <c r="G6" i="15"/>
  <c r="H6" i="15"/>
  <c r="F24" i="14"/>
  <c r="G7" i="15"/>
  <c r="H7" i="15"/>
  <c r="F12" i="14"/>
  <c r="F20" i="14"/>
  <c r="F10" i="14"/>
  <c r="F9" i="14"/>
  <c r="F23" i="14"/>
  <c r="F18" i="14"/>
  <c r="F13" i="14"/>
  <c r="F8" i="14"/>
  <c r="F14" i="14"/>
  <c r="F22" i="14"/>
  <c r="F7" i="14"/>
  <c r="A1" i="2"/>
  <c r="A1" i="7"/>
  <c r="H1" i="6"/>
  <c r="A1" i="9"/>
  <c r="A1" i="23"/>
  <c r="A1" i="6"/>
  <c r="H1" i="4"/>
  <c r="T1" i="19"/>
  <c r="A1" i="14"/>
  <c r="H1" i="15"/>
  <c r="I3" i="15"/>
  <c r="A1" i="4"/>
  <c r="H1" i="3"/>
  <c r="J1" i="7"/>
  <c r="A1" i="15"/>
  <c r="X1" i="23"/>
  <c r="A1" i="3"/>
  <c r="R1" i="2"/>
  <c r="K1" i="9"/>
  <c r="J31" i="3"/>
  <c r="J22" i="3"/>
  <c r="J32" i="3"/>
</calcChain>
</file>

<file path=xl/comments1.xml><?xml version="1.0" encoding="utf-8"?>
<comments xmlns="http://schemas.openxmlformats.org/spreadsheetml/2006/main">
  <authors>
    <author>Paulo André (DGE)</author>
  </authors>
  <commentList>
    <comment ref="E9" authorId="0">
      <text>
        <r>
          <rPr>
            <sz val="9"/>
            <color indexed="81"/>
            <rFont val="Tahoma"/>
            <family val="2"/>
          </rPr>
          <t>Indicar o n.º de alunos que alcançou cada nível ou o seu equivalente</t>
        </r>
      </text>
    </comment>
  </commentList>
</comments>
</file>

<file path=xl/comments2.xml><?xml version="1.0" encoding="utf-8"?>
<comments xmlns="http://schemas.openxmlformats.org/spreadsheetml/2006/main">
  <authors>
    <author>Paulo</author>
  </authors>
  <commentList>
    <comment ref="F5" authorId="0">
      <text>
        <r>
          <rPr>
            <sz val="9"/>
            <color indexed="81"/>
            <rFont val="Tahoma"/>
            <family val="2"/>
          </rPr>
          <t xml:space="preserve">
Percentagem de alunos com class. positiva a todas as disciplinas = (N.º de alunos com classificação positiva a todas as disciplinas) / (N.º total de alunos avaliados no final do 3.º período)
</t>
        </r>
      </text>
    </comment>
  </commentList>
</comments>
</file>

<file path=xl/comments3.xml><?xml version="1.0" encoding="utf-8"?>
<comments xmlns="http://schemas.openxmlformats.org/spreadsheetml/2006/main">
  <authors>
    <author>Paulo</author>
  </authors>
  <commentList>
    <comment ref="G5" authorId="0">
      <text>
        <r>
          <rPr>
            <sz val="9"/>
            <color indexed="81"/>
            <rFont val="Tahoma"/>
            <family val="2"/>
          </rPr>
          <t xml:space="preserve">
MD = MC + MDS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
MDA = MD / (N.º total de alunos Inscritos)</t>
        </r>
      </text>
    </comment>
  </commentList>
</comments>
</file>

<file path=xl/sharedStrings.xml><?xml version="1.0" encoding="utf-8"?>
<sst xmlns="http://schemas.openxmlformats.org/spreadsheetml/2006/main" count="1270" uniqueCount="549">
  <si>
    <t>Relatório Semestral TEIP 2016</t>
  </si>
  <si>
    <t>Nome do Agrupamento/Escola Não Agrupada:</t>
  </si>
  <si>
    <t>Questões:</t>
  </si>
  <si>
    <t>1.</t>
  </si>
  <si>
    <t xml:space="preserve"> Informação sobre as avaliações do 1.º período</t>
  </si>
  <si>
    <t>2.</t>
  </si>
  <si>
    <t xml:space="preserve">Atendendo aos resultados alcançados no final do 1.º período, … </t>
  </si>
  <si>
    <t>a)</t>
  </si>
  <si>
    <t>… como se posicionam relativamente à percentagem total de alunos que obtiveram só níveis positivos?</t>
  </si>
  <si>
    <t>b)</t>
  </si>
  <si>
    <t>… que resultados obtiveram em relação à interrupção precoce do percurso escolar, ao absentismo e à indisciplina?</t>
  </si>
  <si>
    <t>3.</t>
  </si>
  <si>
    <t>4.</t>
  </si>
  <si>
    <t>5.</t>
  </si>
  <si>
    <t>Acompanhamento prestado pelo(a) perito(a) externo(a)</t>
  </si>
  <si>
    <t>6.</t>
  </si>
  <si>
    <t>Ações de Capacitação.</t>
  </si>
  <si>
    <t>8.</t>
  </si>
  <si>
    <t>Comentários.</t>
  </si>
  <si>
    <t>Início</t>
  </si>
  <si>
    <t>Seguinte</t>
  </si>
  <si>
    <t>Resultados  das aprendizagens no 1.º ciclo</t>
  </si>
  <si>
    <t>Português</t>
  </si>
  <si>
    <t>Ano de escolaridade</t>
  </si>
  <si>
    <t>2010/11</t>
  </si>
  <si>
    <t>2011/12</t>
  </si>
  <si>
    <t>2012/13</t>
  </si>
  <si>
    <t>2013/14</t>
  </si>
  <si>
    <t>2014/15</t>
  </si>
  <si>
    <t>2015/16</t>
  </si>
  <si>
    <t>Nº total de alunos avaliados</t>
  </si>
  <si>
    <t>Alunos com níveis positivos</t>
  </si>
  <si>
    <t>N.º</t>
  </si>
  <si>
    <t>%</t>
  </si>
  <si>
    <t>1.º ano</t>
  </si>
  <si>
    <t>2.º ano</t>
  </si>
  <si>
    <t>3.º ano</t>
  </si>
  <si>
    <t>4.º ano</t>
  </si>
  <si>
    <t>Matemática</t>
  </si>
  <si>
    <t>Comente as variações ocorridas:</t>
  </si>
  <si>
    <t>Resultados  das aprendizagens no 2.º ciclo</t>
  </si>
  <si>
    <t>5.º ano</t>
  </si>
  <si>
    <t>6.º ano</t>
  </si>
  <si>
    <t>Resultados  das aprendizagens no 3.º ciclo</t>
  </si>
  <si>
    <t>7.º ano</t>
  </si>
  <si>
    <t>8.º ano</t>
  </si>
  <si>
    <t>9.º ano</t>
  </si>
  <si>
    <t>Resultados  das aprendizagens no Ensino Secundário - Cursos Científico-Humanísticos</t>
  </si>
  <si>
    <t>10.º ano</t>
  </si>
  <si>
    <t>11.º ano</t>
  </si>
  <si>
    <t>12.º ano</t>
  </si>
  <si>
    <t>Matemática A</t>
  </si>
  <si>
    <t>Anterior</t>
  </si>
  <si>
    <t xml:space="preserve">2.      Atendendo aos resultados alcançados no final do 1.º período, … </t>
  </si>
  <si>
    <t>a) … como se posicionam relativamente à percentagem total de alunos que obtiveram só níveis positivos?</t>
  </si>
  <si>
    <r>
      <t>n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 = n.º total de alunos do ciclo i que tiveram só níveis positivos
N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 xml:space="preserve">= n.º total de alunos avaliados no ciclo i
</t>
    </r>
    <r>
      <rPr>
        <b/>
        <sz val="8"/>
        <rFont val="Arial"/>
        <family val="2"/>
      </rPr>
      <t>percentagem total de alunos do ciclo i que obtiveram só níveis positivos = n</t>
    </r>
    <r>
      <rPr>
        <b/>
        <vertAlign val="subscript"/>
        <sz val="8"/>
        <rFont val="Arial"/>
        <family val="2"/>
      </rPr>
      <t>i</t>
    </r>
    <r>
      <rPr>
        <b/>
        <sz val="8"/>
        <rFont val="Arial"/>
        <family val="2"/>
      </rPr>
      <t xml:space="preserve"> x 100 / N</t>
    </r>
    <r>
      <rPr>
        <b/>
        <vertAlign val="subscript"/>
        <sz val="8"/>
        <rFont val="Arial"/>
        <family val="2"/>
      </rPr>
      <t>i</t>
    </r>
    <r>
      <rPr>
        <sz val="8"/>
        <rFont val="Arial"/>
        <family val="2"/>
      </rPr>
      <t xml:space="preserve">
com i = 1.º Ciclo; 2.º Ciclo; 3.º Ciclo; Secundário</t>
    </r>
  </si>
  <si>
    <t>Secundário</t>
  </si>
  <si>
    <t>4- Acima de 75%</t>
  </si>
  <si>
    <t>3- Entre 50% e 75%</t>
  </si>
  <si>
    <t>2- Entre 25 e 50% (inclusive)</t>
  </si>
  <si>
    <t>1- Até 25% (inclusive)</t>
  </si>
  <si>
    <t>b) … que resultados obtiveram em relação à interrupção precoce do percurso escolar, ao absentismo e à indisciplina?</t>
  </si>
  <si>
    <t>N</t>
  </si>
  <si>
    <t>Interrupção precoce do percurso escolar</t>
  </si>
  <si>
    <t>NI</t>
  </si>
  <si>
    <r>
      <t>N.º total de alunos que abandonaram + N.º total de alunos que excluíram por excesso de faltas injustificadas</t>
    </r>
    <r>
      <rPr>
        <b/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+ N.º total de alunos que anularam a matrícula</t>
    </r>
    <r>
      <rPr>
        <b/>
        <vertAlign val="superscript"/>
        <sz val="10"/>
        <rFont val="Calibri"/>
        <family val="2"/>
      </rPr>
      <t>1</t>
    </r>
  </si>
  <si>
    <t>NI x 100 / N</t>
  </si>
  <si>
    <r>
      <rPr>
        <b/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No caso do ensino secundário, considerar apenas os casos em que se verifica a todas as disciplinas em que estavam inscritos</t>
    </r>
  </si>
  <si>
    <t>Absentismo</t>
  </si>
  <si>
    <t>NA</t>
  </si>
  <si>
    <t>N.º total de alunos que ultrapassaram o limite legal de faltas injustificadas a pelo menos uma disciplina</t>
  </si>
  <si>
    <t>NA x 100 / N</t>
  </si>
  <si>
    <t>Indisciplina</t>
  </si>
  <si>
    <t>O</t>
  </si>
  <si>
    <t>N.º total de ocorrências disciplinares</t>
  </si>
  <si>
    <t>AO</t>
  </si>
  <si>
    <t>N.º total de alunos envolvidos em ocorrências disciplinares</t>
  </si>
  <si>
    <t>AO x 100 / N</t>
  </si>
  <si>
    <t>N.º de ocorrências por aluno = O / AO</t>
  </si>
  <si>
    <t>MC</t>
  </si>
  <si>
    <t>N.º total de medidas disciplinares corretivas</t>
  </si>
  <si>
    <t>MDS</t>
  </si>
  <si>
    <t>N.º total de medidas disciplinares sancionatórias</t>
  </si>
  <si>
    <t>MD = MC + MDS</t>
  </si>
  <si>
    <t>% de MDS = MDS / MD</t>
  </si>
  <si>
    <t>N.º de medidas disciplinares por aluno = MD / N</t>
  </si>
  <si>
    <t>Não</t>
  </si>
  <si>
    <t>Sim</t>
  </si>
  <si>
    <t>5. Acompanhamento prestado pelo(a) perito(a) externo(a)</t>
  </si>
  <si>
    <t>b)  No que respeita à regularidade da presença do(a) perito(a) no agrupamento, indique:</t>
  </si>
  <si>
    <t xml:space="preserve">N.º médio de horas por sessão: </t>
  </si>
  <si>
    <t xml:space="preserve">Domínio A – Gestão de Sala de aula </t>
  </si>
  <si>
    <r>
      <rPr>
        <b/>
        <sz val="8"/>
        <rFont val="Calibri"/>
        <family val="2"/>
      </rPr>
      <t>Designação / Descrição da Ação</t>
    </r>
    <r>
      <rPr>
        <b/>
        <sz val="11"/>
        <rFont val="Calibri"/>
        <family val="2"/>
      </rPr>
      <t xml:space="preserve">
</t>
    </r>
    <r>
      <rPr>
        <b/>
        <sz val="6"/>
        <rFont val="Calibri"/>
        <family val="2"/>
      </rPr>
      <t>(máximo de 200 carateres)</t>
    </r>
  </si>
  <si>
    <t>Entidade dinamizadora</t>
  </si>
  <si>
    <t>Custo por participante (em €)</t>
  </si>
  <si>
    <t>Data de início</t>
  </si>
  <si>
    <r>
      <t xml:space="preserve">Grupo(s) de recrutamento
</t>
    </r>
    <r>
      <rPr>
        <b/>
        <sz val="6"/>
        <rFont val="Calibri"/>
        <family val="2"/>
      </rPr>
      <t>(caso se aplique, separar os diferentes grupos por ponto-e-vírgula)</t>
    </r>
  </si>
  <si>
    <t>Domínio B – Articulação e Supervisão pedagógica</t>
  </si>
  <si>
    <t>Custo por participante</t>
  </si>
  <si>
    <t>Domínio C – Monitorização e Avaliação</t>
  </si>
  <si>
    <t>Domínio D – Metodologias Mais Sucesso</t>
  </si>
  <si>
    <t>id</t>
  </si>
  <si>
    <t>Agrupamento de Escolas D. Luís de Ataíde</t>
  </si>
  <si>
    <t>Agrupamento de Escolas Santo António</t>
  </si>
  <si>
    <t>Agrupamento de Escolas José Saramago, Palmela</t>
  </si>
  <si>
    <t>Agrupamento de Escolas Aquilino Ribeiro</t>
  </si>
  <si>
    <t>Agrupamento de Escolas n.º 1 de Beja</t>
  </si>
  <si>
    <t>Agrupamento de Escolas n.º 1 de Serpa</t>
  </si>
  <si>
    <t>Agrupamento de Escolas de Mourão</t>
  </si>
  <si>
    <t>Agrupamento de Escolas de Alter do Chão</t>
  </si>
  <si>
    <t>Agrupamento de Escolas de Avis</t>
  </si>
  <si>
    <t>Agrupamento de Escolas n.º 1 de Elvas</t>
  </si>
  <si>
    <t>Agrupamento de Escolas de Monforte</t>
  </si>
  <si>
    <t>Agrupamento de Escolas de Torrão</t>
  </si>
  <si>
    <t>Agrupamento de Escolas de Aljustrel</t>
  </si>
  <si>
    <t>Agrupamento de Escolas de Vendas Novas</t>
  </si>
  <si>
    <t>Agrupamento de Escolas de Moura</t>
  </si>
  <si>
    <t>Agrupamento de Escolas de Vila Viçosa</t>
  </si>
  <si>
    <t>Agrupamento de Escolas Manuel Ferreira Patrício</t>
  </si>
  <si>
    <t>Agrupamento de Escolas de Estremoz</t>
  </si>
  <si>
    <t>Agrupamento de Escolas de Sines</t>
  </si>
  <si>
    <t>Agrupamento de Escolas de Ponte de Sor</t>
  </si>
  <si>
    <t>Agrupamento de Escolas de Rio Arade</t>
  </si>
  <si>
    <t>Agrupamento de Escolas de Almancil</t>
  </si>
  <si>
    <t>Agrupamento de Escolas Prof. Paula Nogueira</t>
  </si>
  <si>
    <t>Agrupamento de Escolas de João da Rosa</t>
  </si>
  <si>
    <t>Agrupamento de Escolas Dr.ª Laura Ayres</t>
  </si>
  <si>
    <t>Agrupamento de Escolas Júlio Dantas</t>
  </si>
  <si>
    <t>Agrupamento de Escolas Padre João Coelho Cabanita</t>
  </si>
  <si>
    <t>Agrupamento de Escolas Dr. Alberto Iria</t>
  </si>
  <si>
    <t>Agrupamento de Escolas Eng.º Nuno Mergulhão</t>
  </si>
  <si>
    <t xml:space="preserve">Agrupamento de Escolas D. José I </t>
  </si>
  <si>
    <t>Agrupamento de Escolas Dr. Francisco Fernandes Lopes</t>
  </si>
  <si>
    <t>Agrupamento de Escolas do Sudeste de Baião</t>
  </si>
  <si>
    <t>Agrupamento de Escolas Vale de S. Torcato</t>
  </si>
  <si>
    <t>Agrupamento de Escolas do Viso</t>
  </si>
  <si>
    <t>Agrupamento de Escolas Fernando Távora</t>
  </si>
  <si>
    <t>Agrupamento de Escolas de Pedome</t>
  </si>
  <si>
    <t>Agrupamento de Escolas D. Sancho I</t>
  </si>
  <si>
    <t>Agrupamento de Escolas Maximinos</t>
  </si>
  <si>
    <t>Agrupamento de Escolas de Sande</t>
  </si>
  <si>
    <t>Agrupamento de Escolas de Perafita</t>
  </si>
  <si>
    <t>Agrupamento de Escolas de Cristelo</t>
  </si>
  <si>
    <t>Agrupamento de escolas de Marco de Canaveses</t>
  </si>
  <si>
    <t>Agrupamento de escolas do Prado</t>
  </si>
  <si>
    <t>Agrupamento de Escolas Dr. Francisco Sanches</t>
  </si>
  <si>
    <t>Agrupamento de Escolas do Mogadouro</t>
  </si>
  <si>
    <t>Agrupamento de Escolas de Freixo de Espada à Cinta</t>
  </si>
  <si>
    <t>Agrupamento de Escolas Tenente-Coronel Adão Carrapatoso</t>
  </si>
  <si>
    <t>Agrupamento de Escolas de Fajões</t>
  </si>
  <si>
    <t>Agrupamento de escolas de Frazão, Paços de Ferreira</t>
  </si>
  <si>
    <t>Agrupamento de Escolas D. Manuel de Faria e Sousa</t>
  </si>
  <si>
    <t>Agrupamento de Escolas de Paredes</t>
  </si>
  <si>
    <t>Agrupamento de Escolas General Serpa Pinto, Cinfães</t>
  </si>
  <si>
    <t>Agrupamento de Escolas de Souselo</t>
  </si>
  <si>
    <t>Agrupamento de Escolas de Resende</t>
  </si>
  <si>
    <t>Agrupamento de Escolas Dr. José Leite de Vasconcelos, Tarouca</t>
  </si>
  <si>
    <t>Agrupamento de Escolas Santa Bárbara, Fânzeres</t>
  </si>
  <si>
    <t>Agrupamento de escolas de Valbom</t>
  </si>
  <si>
    <t>Agrupamento de Escolas São Pedro da Cova</t>
  </si>
  <si>
    <t>Agrupamento de Escolas de Pedrouços</t>
  </si>
  <si>
    <t>Agrupamento de Escolas de Matosinhos</t>
  </si>
  <si>
    <t>Agrupamento de Escolas Professor Óscar Lopes</t>
  </si>
  <si>
    <t>Agrupamento de Escolas do Cerco</t>
  </si>
  <si>
    <t>Agrupamento de Escolas Pêro Vaz de Caminha</t>
  </si>
  <si>
    <t>Agrupamento de Escolas Manoel de Oliveira</t>
  </si>
  <si>
    <t>Agrupamento de Escolas Leonardo Coimbra Filho</t>
  </si>
  <si>
    <t>Agrupamento de Escolas António Nobre</t>
  </si>
  <si>
    <t>Agrupamento de Escolas de Vila D´Este</t>
  </si>
  <si>
    <t>Agrupamento de Escolas de D. Pedro I</t>
  </si>
  <si>
    <t>Agrupamento de Escolas de Paço de Sousa</t>
  </si>
  <si>
    <t>Agrupamento de escolas do Pinheiro</t>
  </si>
  <si>
    <t>Agrupamento de Escolas de Monte da Ola, Viana do Castelo</t>
  </si>
  <si>
    <t>Agrupamento de Escolas Professor António da Natividade, Mesão Frio</t>
  </si>
  <si>
    <t>Agrupamento de escolas de Murça</t>
  </si>
  <si>
    <t>Agrupamento de Escolas João Araújo Correia</t>
  </si>
  <si>
    <t>Agrupamento de Escolas Diogo Cão</t>
  </si>
  <si>
    <t>Agrupamento de Escolas Rodrigues Freitas</t>
  </si>
  <si>
    <t>Agrupamento de Escolas Alexandre Herculano</t>
  </si>
  <si>
    <t>Agrupamento de Escolas de Valongo do Vouga</t>
  </si>
  <si>
    <t>Agrupamento de Escolas de Marrazes</t>
  </si>
  <si>
    <t>Agrupamento de Escolas de Santa Cruz da Trapa</t>
  </si>
  <si>
    <t>Agrupamento de Escolas Escalada, Pampilhosa da Serra</t>
  </si>
  <si>
    <t>Agrupamento de Escolas de Pardilhó</t>
  </si>
  <si>
    <t>Agrupamento de Escolas do Mundão</t>
  </si>
  <si>
    <t>Agrupamento de Escolas José Silvestre Ribeiro, Idanha-a-Nova</t>
  </si>
  <si>
    <t>Agrupamento de Escolas Rainha Santa Isabel</t>
  </si>
  <si>
    <t>Agrupamento de Escolas Marinha Grande Poente</t>
  </si>
  <si>
    <t>Agrupamento de Escolas Nuno Álvares, Castelo Branco</t>
  </si>
  <si>
    <t>Agrupamento de Escolas da Trafaria</t>
  </si>
  <si>
    <t>Agrupamento de Escolas do Monte da Caparica</t>
  </si>
  <si>
    <t>Agrupamento de Escolas Leal da Câmara, Rio de Mouro</t>
  </si>
  <si>
    <t>Agrupamento de Escolas de Coruche</t>
  </si>
  <si>
    <t>Agrupamento de Escolas José Cardoso Pires</t>
  </si>
  <si>
    <t>Agrupamento de Escolas de Vialonga</t>
  </si>
  <si>
    <t>Agrupamento de Escolas de Nun'Álvares, Seixal</t>
  </si>
  <si>
    <t>Agrupamento de Escolas Pedro Eanes Lobato</t>
  </si>
  <si>
    <t>Agrupamento de Escolas do Vale da Amoreira</t>
  </si>
  <si>
    <t>Agrupamento de Escolas da Caparica</t>
  </si>
  <si>
    <t>Agrupamento de Escolas Ordem de Santiago</t>
  </si>
  <si>
    <t>Agrupamento de Escolas de Camarate -  D. Nuno Álvares Pereira</t>
  </si>
  <si>
    <t>Agrupamento de Escolas Patrício Prazeres</t>
  </si>
  <si>
    <t>Agrupamento de Escolas das Olaias</t>
  </si>
  <si>
    <t>Agrupamento de Escolas Fernando Pessoa</t>
  </si>
  <si>
    <t>Agrupamento de Escolas Cardoso Lopes</t>
  </si>
  <si>
    <t>Agrupamento de Escolas Miguel Torga</t>
  </si>
  <si>
    <t>Agrupamento de Escolas Marquesa de Alorna</t>
  </si>
  <si>
    <t>Agrupamento de Escolas Francisco Arruda</t>
  </si>
  <si>
    <t>Agrupamento de Escolas D. Dinis, Lisboa</t>
  </si>
  <si>
    <t>Agrupamento de Escolas Luís António Verney</t>
  </si>
  <si>
    <t>Agrupamento de Escolas do Bairro Padre Cruz</t>
  </si>
  <si>
    <t>Agrupamento de Escolas Amadora Oeste</t>
  </si>
  <si>
    <t>Agrupamento de Escolas Agualva Mira Sintra</t>
  </si>
  <si>
    <t>Agrupamento de Escolas da Damaia</t>
  </si>
  <si>
    <t>Agrupamento de Escolas Piscinas, Olivais</t>
  </si>
  <si>
    <t>Agrupamento de Escolas Manuel da Maia</t>
  </si>
  <si>
    <t>Agrupamento de Escolas do Alto do Lumiar</t>
  </si>
  <si>
    <t>Agrupamento de Escolas de Benfica</t>
  </si>
  <si>
    <t>Agrupamento de Escolas Pintor Almada Negreiros</t>
  </si>
  <si>
    <t>Agrupamento de Escolas de Carnaxide-Portela</t>
  </si>
  <si>
    <t>Agrupamento de Escolas de Miradouro de Alfazina</t>
  </si>
  <si>
    <t>Agrupamento de Escolas Ferreira de Castro</t>
  </si>
  <si>
    <t>Agrupamento de Escolas Professor Agostinho da Silva</t>
  </si>
  <si>
    <t>Agrupamento de Escolas Visconde de Juromenha</t>
  </si>
  <si>
    <t>Agrupamento de Escolas Baixa-Chiado</t>
  </si>
  <si>
    <t>Agrupamento de Escolas Eduardo Gageiro</t>
  </si>
  <si>
    <t>Agrupamento de Escolas da Apelação</t>
  </si>
  <si>
    <t>Agrupamento de Escolas Dr. Azevedo Neves</t>
  </si>
  <si>
    <t>Agrupamento de Escolas Ruy Belo</t>
  </si>
  <si>
    <t>Agrupamento de Escolas de Peniche</t>
  </si>
  <si>
    <t>Agrupamento de Escolas Mães D'Água</t>
  </si>
  <si>
    <t>Agrupamento de Escolas D. João V</t>
  </si>
  <si>
    <t>Escola Secundária com 3.º Ciclo do Ensino Básico de D. Dinis</t>
  </si>
  <si>
    <t>Escola Secundária com 3.º Ciclo Inês de Castro</t>
  </si>
  <si>
    <t>Escola Secundária Prof. Doutor Flávio F Pinto Resende</t>
  </si>
  <si>
    <t>Escola Secundária da Baixa da Banheira</t>
  </si>
  <si>
    <t>Escola Secundária de São Pedro da Cova</t>
  </si>
  <si>
    <t>Escola Secundária de Camarate</t>
  </si>
  <si>
    <t>2012 / 13</t>
  </si>
  <si>
    <t>Id Novo_2013</t>
  </si>
  <si>
    <t>id_GIASE_2013A</t>
  </si>
  <si>
    <t>Agrupamento</t>
  </si>
  <si>
    <t>Região</t>
  </si>
  <si>
    <t>Distrito</t>
  </si>
  <si>
    <t>Concelho</t>
  </si>
  <si>
    <t>Fase</t>
  </si>
  <si>
    <t>Lisboa e Vale do Tejo</t>
  </si>
  <si>
    <t>Leiria</t>
  </si>
  <si>
    <t>Peniche</t>
  </si>
  <si>
    <t>Setúbal</t>
  </si>
  <si>
    <t xml:space="preserve">Barreiro </t>
  </si>
  <si>
    <t xml:space="preserve">Palmela </t>
  </si>
  <si>
    <t>Lisboa</t>
  </si>
  <si>
    <t xml:space="preserve">Oeiras </t>
  </si>
  <si>
    <t>Alentejo</t>
  </si>
  <si>
    <t>Beja</t>
  </si>
  <si>
    <t xml:space="preserve">Beja </t>
  </si>
  <si>
    <t>Serpa</t>
  </si>
  <si>
    <t>Évora</t>
  </si>
  <si>
    <t>Mourão</t>
  </si>
  <si>
    <t>Portalegre</t>
  </si>
  <si>
    <t>Alter do Chão</t>
  </si>
  <si>
    <t>Avis</t>
  </si>
  <si>
    <t xml:space="preserve">Elvas </t>
  </si>
  <si>
    <t>Monforte</t>
  </si>
  <si>
    <t xml:space="preserve">Portalegre </t>
  </si>
  <si>
    <t>Alcácer do Sal</t>
  </si>
  <si>
    <t>Aljustrel</t>
  </si>
  <si>
    <t>Vendas Novas</t>
  </si>
  <si>
    <t xml:space="preserve">Moura </t>
  </si>
  <si>
    <t>Vila Viçosa</t>
  </si>
  <si>
    <t xml:space="preserve">Évora </t>
  </si>
  <si>
    <t xml:space="preserve">Estremoz </t>
  </si>
  <si>
    <t xml:space="preserve">Sines </t>
  </si>
  <si>
    <t>Ponte de Sôr</t>
  </si>
  <si>
    <t>Algarve</t>
  </si>
  <si>
    <t>Faro</t>
  </si>
  <si>
    <t xml:space="preserve">Lagoa </t>
  </si>
  <si>
    <t xml:space="preserve">Loulé </t>
  </si>
  <si>
    <t>Olhão</t>
  </si>
  <si>
    <t xml:space="preserve">Olhão </t>
  </si>
  <si>
    <t>Loulé</t>
  </si>
  <si>
    <t>Lagos</t>
  </si>
  <si>
    <t xml:space="preserve">Portimão </t>
  </si>
  <si>
    <t>Vila Real de Santo António</t>
  </si>
  <si>
    <t>Norte</t>
  </si>
  <si>
    <t>Porto</t>
  </si>
  <si>
    <t xml:space="preserve">Baião </t>
  </si>
  <si>
    <t>Braga</t>
  </si>
  <si>
    <t xml:space="preserve">Guimarães </t>
  </si>
  <si>
    <t xml:space="preserve">Vila Nova de Famalicão </t>
  </si>
  <si>
    <t xml:space="preserve">Braga </t>
  </si>
  <si>
    <t xml:space="preserve">Marco de Canaveses </t>
  </si>
  <si>
    <t xml:space="preserve">Matosinhos </t>
  </si>
  <si>
    <t xml:space="preserve">Paredes </t>
  </si>
  <si>
    <t>Marco de Canaveses</t>
  </si>
  <si>
    <t>Vila Verde</t>
  </si>
  <si>
    <t>Bragança</t>
  </si>
  <si>
    <t>Mogadouro</t>
  </si>
  <si>
    <t>Freixo de Espada à Cinta</t>
  </si>
  <si>
    <t>Guarda</t>
  </si>
  <si>
    <t>Vila Nova de Foz Côa</t>
  </si>
  <si>
    <t>Aveiro</t>
  </si>
  <si>
    <t xml:space="preserve">Oliveira de Azeméis </t>
  </si>
  <si>
    <t>Paços de Ferreira</t>
  </si>
  <si>
    <t xml:space="preserve">Felgueiras </t>
  </si>
  <si>
    <t>Viseu</t>
  </si>
  <si>
    <t xml:space="preserve">Cinfães </t>
  </si>
  <si>
    <t xml:space="preserve">Resende </t>
  </si>
  <si>
    <t xml:space="preserve">Tarouca </t>
  </si>
  <si>
    <t>Gondomar</t>
  </si>
  <si>
    <t xml:space="preserve">Gondomar </t>
  </si>
  <si>
    <t xml:space="preserve">Maia </t>
  </si>
  <si>
    <t xml:space="preserve">Porto </t>
  </si>
  <si>
    <t xml:space="preserve">Vila Nova de Gaia </t>
  </si>
  <si>
    <t>Penafiel</t>
  </si>
  <si>
    <t>Viana do Castelo</t>
  </si>
  <si>
    <t xml:space="preserve">Viana do Castelo </t>
  </si>
  <si>
    <t>Vila Real</t>
  </si>
  <si>
    <t>Mesão Frio</t>
  </si>
  <si>
    <t>Murça</t>
  </si>
  <si>
    <t xml:space="preserve">Peso da Régua </t>
  </si>
  <si>
    <t xml:space="preserve">Vila Real </t>
  </si>
  <si>
    <t>Centro</t>
  </si>
  <si>
    <t xml:space="preserve">Águeda </t>
  </si>
  <si>
    <t xml:space="preserve">Leiria </t>
  </si>
  <si>
    <t xml:space="preserve">São Pedro do Sul </t>
  </si>
  <si>
    <t>Coimbra</t>
  </si>
  <si>
    <t xml:space="preserve">Pampilhosa da Serra </t>
  </si>
  <si>
    <t xml:space="preserve">Estarreja </t>
  </si>
  <si>
    <t xml:space="preserve">Viseu </t>
  </si>
  <si>
    <t>Castelo Branco</t>
  </si>
  <si>
    <t>Idanha-a-Nova</t>
  </si>
  <si>
    <t xml:space="preserve">Coimbra </t>
  </si>
  <si>
    <t>Marinha Grande</t>
  </si>
  <si>
    <t xml:space="preserve">Castelo Branco </t>
  </si>
  <si>
    <t xml:space="preserve">Almada </t>
  </si>
  <si>
    <t xml:space="preserve">Sintra </t>
  </si>
  <si>
    <t>Santarém</t>
  </si>
  <si>
    <t xml:space="preserve">Coruche </t>
  </si>
  <si>
    <t xml:space="preserve">Amadora </t>
  </si>
  <si>
    <t xml:space="preserve">Vila Franca de Xira </t>
  </si>
  <si>
    <t xml:space="preserve">Seixal </t>
  </si>
  <si>
    <t>Seixal</t>
  </si>
  <si>
    <t xml:space="preserve">Moita </t>
  </si>
  <si>
    <t xml:space="preserve">Setúbal </t>
  </si>
  <si>
    <t xml:space="preserve">Loures </t>
  </si>
  <si>
    <t xml:space="preserve">Lisboa </t>
  </si>
  <si>
    <t>Amadora</t>
  </si>
  <si>
    <t>Domínio 2 - Sucesso Escolar na Avaliação Interna</t>
  </si>
  <si>
    <t>Histórico</t>
  </si>
  <si>
    <t>Ano letivo</t>
  </si>
  <si>
    <r>
      <t>N.º total de alunos avaliados no final do 3.º período</t>
    </r>
    <r>
      <rPr>
        <b/>
        <sz val="8"/>
        <color indexed="8"/>
        <rFont val="Calibri"/>
        <family val="2"/>
      </rPr>
      <t>(3)</t>
    </r>
  </si>
  <si>
    <r>
      <t xml:space="preserve">N.º de alunos com classificação positiva a todas as disciplinas </t>
    </r>
    <r>
      <rPr>
        <b/>
        <sz val="8"/>
        <color indexed="8"/>
        <rFont val="Calibri"/>
        <family val="2"/>
      </rPr>
      <t>(3)</t>
    </r>
  </si>
  <si>
    <t>Percentagem de alunos com class. positiva a todas as disciplinas</t>
  </si>
  <si>
    <t>1.º Ciclo do Ensino Básico</t>
  </si>
  <si>
    <t>2011 / 12</t>
  </si>
  <si>
    <t>2013 / 14</t>
  </si>
  <si>
    <t>2014 / 15</t>
  </si>
  <si>
    <t>2.º Ciclo do Ensino Básico</t>
  </si>
  <si>
    <t>3.º Ciclo do Ensino Básico</t>
  </si>
  <si>
    <t>Ensino Secundário - Cursos Científico-humanísticos</t>
  </si>
  <si>
    <t>(3)
Ensino Básico: Incluir os CEF, os PIEF e os Cursos Vocacionais
Ensino Secundário: Considerar apenas os alunos inscritos para progressão/aprovação a todas as disciplinas</t>
  </si>
  <si>
    <t>Domínio 4 - Indisciplina</t>
  </si>
  <si>
    <r>
      <t>N.º total de alunos Inscritos</t>
    </r>
    <r>
      <rPr>
        <b/>
        <sz val="8"/>
        <color indexed="8"/>
        <rFont val="Calibri"/>
        <family val="2"/>
      </rPr>
      <t xml:space="preserve"> (1)</t>
    </r>
  </si>
  <si>
    <r>
      <t xml:space="preserve">N.º total de Medidas Corretivas (MC) </t>
    </r>
    <r>
      <rPr>
        <b/>
        <sz val="8"/>
        <rFont val="Calibri"/>
        <family val="2"/>
      </rPr>
      <t>(2)</t>
    </r>
  </si>
  <si>
    <t>N.º total de Medidas Disciplinares Sancionatórias (MDS)</t>
  </si>
  <si>
    <t>N.º total Medidas Disciplinares (MD)</t>
  </si>
  <si>
    <r>
      <t xml:space="preserve">(2) Considerar apenas as que constam da </t>
    </r>
    <r>
      <rPr>
        <b/>
        <sz val="8"/>
        <rFont val="Calibri"/>
        <family val="2"/>
      </rPr>
      <t>alínea b) e seguintes do ponto 2 do Artigo 26.º</t>
    </r>
    <r>
      <rPr>
        <sz val="8"/>
        <rFont val="Calibri"/>
        <family val="2"/>
      </rPr>
      <t xml:space="preserve"> da Lei n.º 51/2012, de 5 de setembro - </t>
    </r>
    <r>
      <rPr>
        <b/>
        <sz val="8"/>
        <rFont val="Calibri"/>
        <family val="2"/>
      </rPr>
      <t>Estatuto do Aluno e Ética Escolar</t>
    </r>
  </si>
  <si>
    <t>c) Ação Estratégica</t>
  </si>
  <si>
    <t xml:space="preserve">Designação da Ação </t>
  </si>
  <si>
    <t>e) Afetação de recursos humanos a ações estratégicas</t>
  </si>
  <si>
    <t>N.º total de sessões de trabalho presenciais já realizadas:</t>
  </si>
  <si>
    <t>c)  Foram realizadas alterações ao plano de ação do Perito Externo ?</t>
  </si>
  <si>
    <t>6.Quais as ações de capacitação que estão a ser desenvolvidas / preveem vir a desenvolver no decurso do ano letivo 2015/16?</t>
  </si>
  <si>
    <t>d) Monitorização e Avaliação do PPM</t>
  </si>
  <si>
    <t>Agrupamento de Escolas José Régio</t>
  </si>
  <si>
    <t xml:space="preserve">3. Desenvolvimento e implementação do Plano Plurianual de Melhoria </t>
  </si>
  <si>
    <t xml:space="preserve">a) Identificação e/ou enunciado dos problemas </t>
  </si>
  <si>
    <t>b) Priorização das Áreas de Intervenção</t>
  </si>
  <si>
    <t>Indicadores a monitorizar</t>
  </si>
  <si>
    <t>Critérios de sucesso</t>
  </si>
  <si>
    <t>Resultados esperados</t>
  </si>
  <si>
    <t>Aspetos críticos de sucesso</t>
  </si>
  <si>
    <t>Outros recursos</t>
  </si>
  <si>
    <t>Espaços</t>
  </si>
  <si>
    <t>Instrumentos de monitorização</t>
  </si>
  <si>
    <t>Área(s) / Problema(s) associado(s)</t>
  </si>
  <si>
    <t>Eixo(s) de intervenção</t>
  </si>
  <si>
    <t>Objetivos específicos</t>
  </si>
  <si>
    <t>Rotinas / Estratégias / Metodologias / Atividades / Horários</t>
  </si>
  <si>
    <t>Âmbito de aplicação</t>
  </si>
  <si>
    <t>Calendarização / Duração / Periodicidade</t>
  </si>
  <si>
    <t>Recursos humanos - Participantes</t>
  </si>
  <si>
    <t>Metodologias utilizadas na recolha e tratamento de dados</t>
  </si>
  <si>
    <t>Produto(s) da monitorização</t>
  </si>
  <si>
    <t>Responsável / atribuição de responsabilidades</t>
  </si>
  <si>
    <t>N.º de alterações</t>
  </si>
  <si>
    <t>N.º de alterações por item</t>
  </si>
  <si>
    <t xml:space="preserve">Desenvolvimento e implementação do Plano Plurianual de Melhoria </t>
  </si>
  <si>
    <t xml:space="preserve"> Identificação e/ou enunciado dos problemas </t>
  </si>
  <si>
    <t>c)</t>
  </si>
  <si>
    <t>Ação Estratégica</t>
  </si>
  <si>
    <t>d)</t>
  </si>
  <si>
    <t>Monitorização e Avaliação do PPM</t>
  </si>
  <si>
    <t>e)</t>
  </si>
  <si>
    <t xml:space="preserve"> Afetação de recursos humanos a ações estratégicas</t>
  </si>
  <si>
    <t>Regularidade da presença do(a) perito(a) no agrupamento</t>
  </si>
  <si>
    <t>Alterações ao plano de ação do Perito Externo</t>
  </si>
  <si>
    <t>Áreas em que o(a) perito(a) externo(a) tem dado acompanhamento e com que regularidade.</t>
  </si>
  <si>
    <t>Priorização das Áreas de Intervenção</t>
  </si>
  <si>
    <t>Público-alvo - beneficiários / destinatários</t>
  </si>
  <si>
    <t>Público-alvo</t>
  </si>
  <si>
    <t>Indique, por favor, como foram monitorizados os aspetos críticos de sucesso e com que periodicidade</t>
  </si>
  <si>
    <t>Discrimine, de forma resumida, as principais alterações efetuadas e o porquê das mesmas:</t>
  </si>
  <si>
    <t>a)  Indique em que áreas o(a) perito(a) externo(a) tem efetuado acompanhamento e com que regularidade.</t>
  </si>
  <si>
    <t>Se respondeu de forma afimativa, por favor indique, de forma resumida, as principais alteração efetuadas e o que as motivou:</t>
  </si>
  <si>
    <t>Modalidade
(por favor, responda a ambas as alíneas)</t>
  </si>
  <si>
    <t>N.º de sessões previstas</t>
  </si>
  <si>
    <t>N.º total de horas previstas</t>
  </si>
  <si>
    <t>N.º de participantes da UO</t>
  </si>
  <si>
    <t>Como e quando preveem monitorizar / avaliar o uso dado pelos participantes aos conhecimentos adquiridos e práticas experienciadas no decurso da ação?</t>
  </si>
  <si>
    <t>Que uso(s) preveem que os participantes deem aos conhecimentos adquiridos e práticas experienciadas no decurso da ação?</t>
  </si>
  <si>
    <t>A</t>
  </si>
  <si>
    <t>B</t>
  </si>
  <si>
    <t>D</t>
  </si>
  <si>
    <t>Caso se aplique, por favor, enuncie de forma resumida as razões que deram origem às reformulações</t>
  </si>
  <si>
    <t>C
(caso se aplique, assinalar com um "X")</t>
  </si>
  <si>
    <t>Como foram monitorizados os aspetos críticos das ações que constam do vosso PPM e, caso se aplique, que aspetos foram redefinidos / reformulados / redimensionados / reestruturados?</t>
  </si>
  <si>
    <t>4. Por favor, indique como foram monitorizados os aspetos críticos das ações estratégicas que constam do vosso PPM e, caso se aplique, assinale com um "X" os aspetos que foram redefinidos / reformulados / redimensionados / reestruturados, enunciando as razões subjacentes:</t>
  </si>
  <si>
    <t>Taxa de Insucesso</t>
  </si>
  <si>
    <t>Taxa de Sucesso</t>
  </si>
  <si>
    <t>Obs.</t>
  </si>
  <si>
    <t>Anulação de matrícula</t>
  </si>
  <si>
    <t>Abandono escolar</t>
  </si>
  <si>
    <t>Não avaliado por falta de elementos de avaliação</t>
  </si>
  <si>
    <t>DL 3/2008</t>
  </si>
  <si>
    <t>Nível 1</t>
  </si>
  <si>
    <t>Nível 2</t>
  </si>
  <si>
    <t>Nível 3</t>
  </si>
  <si>
    <t>Nível 4</t>
  </si>
  <si>
    <t>Nível 5</t>
  </si>
  <si>
    <t>4.º Ano</t>
  </si>
  <si>
    <t>Espanhol</t>
  </si>
  <si>
    <t>6.º Ano</t>
  </si>
  <si>
    <t>Francês</t>
  </si>
  <si>
    <t>1.º Ano</t>
  </si>
  <si>
    <t>2.º Ano</t>
  </si>
  <si>
    <t>3.º Ano</t>
  </si>
  <si>
    <t>Inglês</t>
  </si>
  <si>
    <t>5.º Ano</t>
  </si>
  <si>
    <t>História e Geografia de Portugal</t>
  </si>
  <si>
    <t>7.º Ano</t>
  </si>
  <si>
    <t>História</t>
  </si>
  <si>
    <t>8.º Ano</t>
  </si>
  <si>
    <t>Geografia</t>
  </si>
  <si>
    <t>9.º Ano</t>
  </si>
  <si>
    <t>Ciências Naturais</t>
  </si>
  <si>
    <t>Físico-Química</t>
  </si>
  <si>
    <t>Educação Musical</t>
  </si>
  <si>
    <t>Educação Visual</t>
  </si>
  <si>
    <t>Educação Tecnológica</t>
  </si>
  <si>
    <t>Oferta de escola</t>
  </si>
  <si>
    <t>Educação Física</t>
  </si>
  <si>
    <t>TIC</t>
  </si>
  <si>
    <t>Educação Moral e Religiosa</t>
  </si>
  <si>
    <t>Área(s) / Disciplina(s) intervencionada(s)</t>
  </si>
  <si>
    <t>Estudo do Meio - 1.º Ciclo</t>
  </si>
  <si>
    <t>Matemática - 1.º Ciclo</t>
  </si>
  <si>
    <t>Língua Portuguesa - 1.º Ciclo</t>
  </si>
  <si>
    <t>N.º Total de alunos avaliados (no ano e disciplina intervencionada) (1)</t>
  </si>
  <si>
    <t>(1) Não incluir CEF / PCA / PIEF / Vocacionais</t>
  </si>
  <si>
    <t>RESULTADOS DO 1.º PERÍODO</t>
  </si>
  <si>
    <t>Total de alunos que alcançaram:</t>
  </si>
  <si>
    <t>N.º total de alunos inscritos (incluir os que no decurso do ano foram transferidos para a UO)</t>
  </si>
  <si>
    <t>para outra UO</t>
  </si>
  <si>
    <t>para ano / turma não intervencionada, mas permaneceram na UO</t>
  </si>
  <si>
    <t>Integração noutros percursos educativos e/ou formativos</t>
  </si>
  <si>
    <t>Transferidos</t>
  </si>
  <si>
    <t>Dados complementares (N.º total de alunos)</t>
  </si>
  <si>
    <t>Implementação da metodologias Mais Sucesso Escolar (Fénix e/ou TurmaMais)</t>
  </si>
  <si>
    <t>METAS GERAIS TEIP</t>
  </si>
  <si>
    <r>
      <t xml:space="preserve">Tendo-se constatado algumas discrepâncias nos valores de histórico do indicador B, do domínio 2 e o do domínio 4, vimos por este meio solicitar que procedam à </t>
    </r>
    <r>
      <rPr>
        <b/>
        <sz val="12"/>
        <color indexed="60"/>
        <rFont val="Calibri"/>
        <family val="2"/>
      </rPr>
      <t>confirmação dos dados que constam das tabelas “Domínio2” e “Domínio4”, efetuando as alterações que considerarem necessárias.</t>
    </r>
  </si>
  <si>
    <t>Após a receção deste relatório, os dados que constarem destas tabelas são os que irão ser tidos em conta na fixação das Metas Gerais TEIP durante o período de vigência do Plano Plurianual de Melhoria.</t>
  </si>
  <si>
    <r>
      <t>Este relatório deverá ser preenchido até dia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08 de março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e enviado por e-mail para</t>
    </r>
    <r>
      <rPr>
        <sz val="11"/>
        <color indexed="10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epipse@dge.mec.pt</t>
    </r>
  </si>
  <si>
    <t>1.      Por favor, preencha a seguinte tabela com a informação sobre as avaliações do 1.º período</t>
  </si>
  <si>
    <r>
      <t xml:space="preserve">N.º total de alunos inscritos </t>
    </r>
    <r>
      <rPr>
        <b/>
        <sz val="10"/>
        <rFont val="Calibri"/>
        <family val="2"/>
      </rPr>
      <t>(não contar com os que saíram por transferência)</t>
    </r>
  </si>
  <si>
    <t>3.1 - Atendendo aos resultados alcançados no final do 1.º período, ao balanço efetuado nas reuniões intercalares de 2.º período e aos resultados da monitorização do vosso Plano Plurianual de Melhoria (PPM),  surgiu a necessidade de proceder à sua reestruturação/reformulação  em algumas das áreas abaixo identificadas?</t>
  </si>
  <si>
    <t>Ano(s) intervencionado(s)</t>
  </si>
  <si>
    <t>Medidas Disciplinares por Aluno (MDA)</t>
  </si>
  <si>
    <t>(1) Excluindo os transferidos, o pré-escolar, os cursos EFA, os CQEP e o Ensino Recorrente</t>
  </si>
  <si>
    <t>7. Implementação de metodologias Mais Sucesso Escolar (TurmaMais ou Fénix):</t>
  </si>
  <si>
    <t>7.1. O Plano Plurianual de Melhoria contempla a implementação de metodologias Mais Sucesso Escolar (TurmaMais e/ou Fénix)?</t>
  </si>
  <si>
    <t>8. Comentários</t>
  </si>
  <si>
    <t>1.º ciclo</t>
  </si>
  <si>
    <t>2.º ciclo</t>
  </si>
  <si>
    <t>3.º ciclo</t>
  </si>
  <si>
    <t>7.</t>
  </si>
  <si>
    <t>7.2. Caso tenha respondido afirmativamente à questão 7.1., por favor, preencha a seguinte tabela:</t>
  </si>
  <si>
    <t xml:space="preserve">No 5º ano os resultados são mais favoráveis que no ano anterior nas duas disciplinas. No 6º ano a situação é inversa, principalmente em Matemática. </t>
  </si>
  <si>
    <t>Verifica-se melhoria na disciplina de Português no 7º ano e Matemática no 8º ano. Constata-se uma regressão na disciplina de Português nos 8ºe 9º anos. Nos restantes casos, as variações não são significativas.</t>
  </si>
  <si>
    <t>Denota-se uma melhoria acentuada na disciplina de Matemática em todos os anos e na disciplina de Português no 11º ano. Nesta disciplina, nos 10º e 12º anos os resultados regrediram.</t>
  </si>
  <si>
    <t>MONITORIZAÇÃO E AVALIAÇÃO</t>
  </si>
  <si>
    <t>FLEXIBILIZAR A AÇÃO EDUCATIVA</t>
  </si>
  <si>
    <t>DISCRIMINAÇÃO POSITIVA</t>
  </si>
  <si>
    <t>APRENDER É DIVERTIDO</t>
  </si>
  <si>
    <t>AÇÃO TUTORIAL</t>
  </si>
  <si>
    <t>ESCOLA DE BEM-ESTAR</t>
  </si>
  <si>
    <t>ESCOLA CIDADÃ</t>
  </si>
  <si>
    <t>MIMO - MAXI IN MINUS OUT</t>
  </si>
  <si>
    <t>(RE)ESTRUTURAR PARA MELHOR GERIR</t>
  </si>
  <si>
    <t>Em algums situações foi necessário alterar o tipo de intervenção e sempre que necessário o público alvo sofre alteração quer com a saída de alunos por deixarem de necessitar da intervenção dos apoios e da entrada de novos alunos para os apoios.</t>
  </si>
  <si>
    <t>X</t>
  </si>
  <si>
    <t>Todos os GR</t>
  </si>
  <si>
    <t>Envolvimento em projetos de supervisão pedagógica</t>
  </si>
  <si>
    <t>Ao longo do ano, através da constatação do número de docentes envolvidos e aferição do seu nível de satisfação.</t>
  </si>
  <si>
    <t xml:space="preserve"> Reuniões (inicial de  análise e estruturação do trabalho, a meio do período de análise, avaliação e reestruturação das medidas e no final do período de avaliação do trabalho desenvolvido e evolução dos alunos); tabelas de registo no início e final do período; análise estatística dos dados.</t>
  </si>
  <si>
    <t>Foi realizada uma auscultação à comunidade escolar com o objetivo de recolher/conhecer/atualizar a opinião dos "atores" no que se refere às práticas desenvolvidas e estratégias/ações de fidelização a desenvolver; auscultação dos EE, através do DT, procurando saber as "tendências" de continuidade e razões da saída dos alunos do agrupamento e, ainda, através da observação e diálogo a estabelecer com os EE no "Dia Aberto" à Comunidade a realizar em todas as escola do 1º ciclo.</t>
  </si>
  <si>
    <t>Conhecida a dificuldade (histórica) na passagem dos alunos da EB23 para a Escola Secundária e tendo em conta que, em 2015/16, o maior  nº de turmas de 9º ano (2/3) frequenta a EB23, identifica-se uma dificuldade acrescida na captação dos alunos para a frequência do 10º ano na Esc. Secundária em 2016/17. Emergiu, assim, a necessidade de atualizar a estratégia passando a desenvolver um maior investimento junto dos alunos/EE que frequentam a EB23.</t>
  </si>
  <si>
    <t>Envolvimento dos  alunos  e respetivos EE na avaliação das atividades do Agrupamento, através da aplicação do formulário de avaliação de atividades do PAA de modo a aferir o seu grau de satisfação; análise dos relatórios trimestrais elaborados pelos docentes responsáveis pelos PDE, pela coordenadora  dos PDE e pelos responsáveis por projetos desenvolvidos em parceria com entidades concelhias; análise do número de alunos envolvidos em cada PDE de modo a averiguar da pertinência da sua continuidade.</t>
  </si>
  <si>
    <t>Com a alteração introduzida pretende-se tornar mais abrangente e de maior facilidade de divulgação junto da comunidade, quer das boas práticas em funcionamento no agrupamento, quer da qualidade da sua oferta formativa.</t>
  </si>
  <si>
    <t>Para além dos aspetos específicos registados em cada uma das ações, a equipa TEIP ponderou a dinâmica prevista no PPM no que se refere às publicações mensais e entendeu reverter essa dinâmica para a publicação de um suplemento anual num diário regional; relativamente à fiabilidade na recolha de dados, procura-se que os questionários sejam tecnicamente bem elaborados e que na sua aplicação seja garantida a confidencialidade da informação registada; no que se refere à garantia da realização de 7 reuniões formais da Equipa TEIP, tem-se procurado agendar as sessões com uma regularidade praticamente mensal.</t>
  </si>
  <si>
    <t>GMOE - GABINETE DE MEDIAÇÃO E ORIENTAÇÃO ESCOLAR</t>
  </si>
  <si>
    <t>A monitorização dos alunos em risco de interrupção precoce do percurso escolar, mormente os alunos de etnia cigana, foi realizada diretamente com os alunos, diariamente, adotando-se várias formas de atuação,  através de observação e monitorização dos comportamentos dos alunos nos espaços escolares, dentro e fora da sala-de-aula, para mais ajustadamente os apoiar e orientar; em sessões  de apoio individual ou em grupo, mediante necessidades e em articulação e colaboração ativa, internamente, com os DT e encarregados de educação, e, externamente, com todas as entidades envolvidas no acompanhamento dos referidos alunos, nomeadamente, a CPCJ/EMAT, Técnicos/as de RSI, Projeto Tetris e Equipa de Saúde Escolar; Especificamente, o conhecimento detalhado dos alunos, da sua realidade familiar e escolar, permitiu a realização de um plano de atuação em geral e educativo em particular o mais específico e orientado possível às características e necessidades dos mesmos, feito num trabalho concertado com os DT e professores da turma de cada um destes alunos, que carece de uma monitorização direta e diária.</t>
  </si>
  <si>
    <t>Fórum Cooperar, Refletir, Partilhar, "Práticas letivas e observação interpares"</t>
  </si>
  <si>
    <t>Presencial</t>
  </si>
  <si>
    <t>Outra</t>
  </si>
  <si>
    <t>Professores(as)</t>
  </si>
  <si>
    <t>Articulação interciclos ao nível da Matemática</t>
  </si>
  <si>
    <t>Oficina</t>
  </si>
  <si>
    <t>AE de Maximinos, AE de Prado e CFAE Braga/Sul</t>
  </si>
  <si>
    <t>110, 230, 500</t>
  </si>
  <si>
    <t>Maior articulação entre docentes de Matemática dos diferentes ciclos de ensino</t>
  </si>
  <si>
    <t>No próximo ano letivo, através da implementação de um projeto articulado de combate ao insucesso em Matemática</t>
  </si>
  <si>
    <t>Á avaliação mensal das Olimpíadas do Comportamneto por turma era inicialmente calculada com base na percentagem  de alunos que apresentavam um valor igual ou superior a 60 pontos; a análise dos resultados de outubro, primeiro mês de aplicação das Olímpíadas, permitiu concluir que os resultados obtidos em cada turma não traduziam verdadeiramente a realidade da turma no conjunto dos registos; desta forma, alterou-se  o cálculo, passando a avaliação mensal a traduzir a média da pontuação dos alunos da turma; este indicador parece-nos ser mais fiável.</t>
  </si>
  <si>
    <t>O grupo alvo tem sido alterado quando necessário, de modo a dar oportunidades a maior número de alunos.; tornou-se difícil o acesso a informação relativa ao desenrolar do trabalho no 1º ciclo, pelo que esta questão passará a ser objeto de uma monitorização mais próxima; a articulação horizontal entre a Matemática e a Educação Visual passou a ser encarada como prioridade, facilitando uma melhor contextualização das aprendizagens e uma visão integrada dos conteúdos programáticos.</t>
  </si>
  <si>
    <t>Monitorização junto dos alunos alvo da tutoria sobre a eventual da aplicação de medidas disciplinares, sobretudo sancionatórias (MDS), do sucesso escolar e da frequência de PDE/Clubes;  periodicidade semanal, embora mais formalizada no final dos períodos letivos.</t>
  </si>
  <si>
    <t>Intervenção junto dos alunos de etnia cigana, criando lógicas no 2º ciclo de desenvolvimento do currículo de forma mais flexível.</t>
  </si>
  <si>
    <t>Reverter a dinâmica prevista no PPM de publicação de jornal mensal  para a publicação de um suplemento anual num diário regional, tornando-a mais abrangente e de maior facilidade de divulgação junto da comunidade, quer das boas práticas em funcionamento no agrupamento, quer da qualidade da sua oferta formativa.</t>
  </si>
  <si>
    <t>Afetação de docentes da Sala de Estudo e da BE/CRE ao atendimento personalizado dos alunos de etnia cigana em risco de abandono.</t>
  </si>
  <si>
    <t>Verificam-se melhorias significativas a Português e Matemática  no 1º, no 2º e no 4º anos. No 3º ano, denota-se uma manutenção dos resultados em Matemática e uma regressão na disciplina de Português.</t>
  </si>
  <si>
    <t>Monitorização da qualidade de sucesso, de modo a garantir no final do ano letivo uma  percentagem adequada  de alunos integrados nos Quadros de Mérito (Excelência, Mérito e Melhoria Significativa); esta monitorização é feita no final de cada período comparando, através dos resultados da avaliação sumativa do peíodo com o mesmo período do ano anterior, as percentagens de alunos que cumprem os requisitos para integrar estes quadros de mérito.</t>
  </si>
  <si>
    <t>Monitorização trimestral; realização de reuniões com os diretores de turma do 5º e 6ºanos no sentido de fazer o levantamento dos alunos em abandono/absentismo e aplicação de novas estratégias para reverter a situação; levantamento dos alunos em abandono escolar; anulação da matrícula dos alunos fora da escolaridade obrigatória; localização dos alunos em abandono escolar feita pela PSP (Escola Segura); realização de contactos com os diretores de turma relativamente ao ponto da situação da implementação da supervisão pedagógica nas turmas do 5º e 7º anos e recolha de registos pertinentes; leitura das atas dos conselhos de turma; leitura dos planos de ano onde se pode constatar a utilização de critérios de atuação comuns ao nível de cada ano de escolaridade e articulação curricular horizontal; ponto da situação relativamente ao número de docentes de cada equipa educativa de ano.</t>
  </si>
  <si>
    <t>Contactos com direção do agrupamento e com o coordenador do projeto, participação em reuniões da equipa de coordenação do projeto e da equipa de avaliação interna, participação em ação de capacitação do agrupamento, acesso a seminários na UCP.</t>
  </si>
  <si>
    <t>AE Maximinos em parceria com a Universidade Católica, CRP</t>
  </si>
  <si>
    <t>Relativamente à evolução da aprendizagem dos alunos em Português e Matemática (nos 6 anos de escolaridade iniciais) e a Matemática no 7º ano, foram comparados, através das pautas, nos diferentes órgãos e na Equipa FREI, o modelo e os resultados no presente ano letivo, com os dos anos anteriores, de modo a redefinir estratégias de atuação junto dos alunos; de modo a monitorizar e contornar as dificuldades de articulação entre os docentes titulares e os docentes que asseguram a "turma dupla", procedeu-se a uma recolha de dados em ficha própria, que teve em vista identificar os alunos alvo, as iniciativas desenvolvidas, o impacto na aprendizagem e eventuais necessidades de mudança;  tendo sido detetados alguns problemas na utilização do bloco destinado à turma dupla, através de entrevistas informais, foram tomadas medidas no sentido da rentabilização dos recursos, evitando-se a ocupação desse bloco letivo com atividades para as quais o recurso humano adicional não é necessário; no 2º e 3º ciclos há periodicidade informal regular ao nível da monitorização, mas sobretudo no final de cada período letivo, nas reuniões da Equipa FREI (TEIP) realizadas; na sessão de trabalho realizada envolvendo os docentes do 1º ciclo e os de Matemática dos 2º e 3º ciclos, foram tomadas decisões no que diz respeito a estratégias a adotar em termos de abordagem de conceitos, de modo a garantir pré requisitos no final de cada ciclo.</t>
  </si>
  <si>
    <t>O  Programa Motivar para o Sucesso, mormente  na sua vertente de Olimpíadas de Comportamento, é avaliado mensalmente e no final de cada período; mensalmente, é feita a monitorização do comportamento/atitudes de cada turma com base nos registos (em folha própria) que os professores fizeram em cada mês na sua disciplina; a avaliação final de todas as turmas é dada a conhecer a toda a  comunidade escolar e aos encarregados de educação através dos diretores de turma; no final de cada período, é solicitado a cada turma o preencimento do inquérito de indisciplina, em que os alunos devem registar as situações de indisciplina ocorridas durante cada período, medidas implementadas e sugestões para melhorar o comportamento; de igual forma, é solicitado ao conselho de turma que se pronuncie sobre estes registos, aproveitando para fazer uma apreciação crítica e para apresentar propostas de atuação; este ano letivo, desde o primeiro período, o professor titular/ conselho de turma avalia o comportamento da turma através da escala "Não satisfatório", "Pouco satisfatório", "Satisfatório" e "Muito satisfatório"; também nas reuniões de avaliação é solicitada aos conselhos de turma uma apreciação sobre a aplicação/exploração de outras atividades propostas no programa, no âmbito do desenvolvimento de competências de estudo.</t>
  </si>
  <si>
    <t>Nos Domínios 2 e 4 deste Relatório não foi alterado qualquer dado, uma vez que estão de acordo com o Relatório Final TEIP 2014/15; o valor registado em Q6 (0 Euros) como custo da formação por formando resulta da parceria que envolve o AE Maximinos e o AE de Prado (em 2014/15,  o financiamento da formação foi assegurado pelo AE Maximinos para todos os formandos envolvidos, sendo, no presente ano letivo, assumido pelo AE de Prado, numa lógica de funcionamento da microrrede).</t>
  </si>
  <si>
    <t>Tem-se constado que a via convencional/regular não está a surtir o efeito desejado para o caso da maioria dos alunos de etnia cigana, na medida em que o absentismo e a desmobilização para as aprenizagens destes alunos continua a ser um problema relevante; nesta perspetiva, está a ser, paulatinamente, construído um modelo mais flexível e adequado ao percurso escolar destes alunos.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</si>
</sst>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93" x14ac:knownFonts="1">
    <font>
      <sz val="10"/>
      <name val="Arial"/>
    </font>
    <font>
      <b/>
      <sz val="16"/>
      <name val="Calibri"/>
      <family val="2"/>
    </font>
    <font>
      <sz val="16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0"/>
      <color indexed="44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7"/>
      <name val="Arial"/>
      <family val="2"/>
    </font>
    <font>
      <u/>
      <sz val="11"/>
      <color indexed="12"/>
      <name val="Calibri"/>
      <family val="2"/>
    </font>
    <font>
      <b/>
      <u/>
      <sz val="10"/>
      <color indexed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6"/>
      <color rgb="FFFF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FF0000"/>
      <name val="Calibri"/>
      <family val="2"/>
    </font>
    <font>
      <u/>
      <sz val="10"/>
      <color rgb="FFFF0000"/>
      <name val="Arial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0"/>
      <color theme="3" tint="-0.499984740745262"/>
      <name val="Arial"/>
      <family val="2"/>
    </font>
    <font>
      <sz val="14"/>
      <color rgb="FFFF0000"/>
      <name val="Arial"/>
      <family val="2"/>
    </font>
    <font>
      <b/>
      <sz val="14"/>
      <color theme="5" tint="-0.249977111117893"/>
      <name val="Arial"/>
      <family val="2"/>
    </font>
    <font>
      <sz val="7"/>
      <color rgb="FFC00000"/>
      <name val="Arial"/>
      <family val="2"/>
    </font>
    <font>
      <sz val="12"/>
      <color theme="5" tint="-0.249977111117893"/>
      <name val="Calibri"/>
      <family val="2"/>
    </font>
    <font>
      <sz val="12"/>
      <color theme="5" tint="-0.249977111117893"/>
      <name val="Arial"/>
      <family val="2"/>
    </font>
    <font>
      <b/>
      <sz val="12"/>
      <color rgb="FF009242"/>
      <name val="Calibri"/>
      <family val="2"/>
    </font>
    <font>
      <b/>
      <sz val="12"/>
      <color rgb="FF009242"/>
      <name val="Arial"/>
      <family val="2"/>
    </font>
    <font>
      <b/>
      <sz val="13"/>
      <color rgb="FFFF0000"/>
      <name val="Calibri"/>
      <family val="2"/>
    </font>
    <font>
      <b/>
      <sz val="13"/>
      <color rgb="FFFF0000"/>
      <name val="Arial"/>
      <family val="2"/>
    </font>
    <font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3E1E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BBD18F"/>
        <bgColor indexed="64"/>
      </patternFill>
    </fill>
    <fill>
      <patternFill patternType="solid">
        <fgColor rgb="FFD39399"/>
        <bgColor indexed="64"/>
      </patternFill>
    </fill>
    <fill>
      <patternFill patternType="solid">
        <fgColor rgb="FFE4BEC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4.9989318521683403E-2"/>
      </top>
      <bottom/>
      <diagonal/>
    </border>
  </borders>
  <cellStyleXfs count="69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6" fillId="16" borderId="4" applyNumberFormat="0" applyAlignment="0" applyProtection="0"/>
    <xf numFmtId="0" fontId="37" fillId="0" borderId="5" applyNumberFormat="0" applyFill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38" fillId="4" borderId="0" applyNumberFormat="0" applyBorder="0" applyAlignment="0" applyProtection="0"/>
    <xf numFmtId="0" fontId="39" fillId="7" borderId="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0" fillId="3" borderId="0" applyNumberFormat="0" applyBorder="0" applyAlignment="0" applyProtection="0"/>
    <xf numFmtId="0" fontId="41" fillId="21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20" fillId="0" borderId="0"/>
    <xf numFmtId="0" fontId="53" fillId="0" borderId="0"/>
    <xf numFmtId="0" fontId="20" fillId="0" borderId="0"/>
    <xf numFmtId="0" fontId="32" fillId="0" borderId="0"/>
    <xf numFmtId="0" fontId="53" fillId="0" borderId="0"/>
    <xf numFmtId="0" fontId="20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20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28" fillId="0" borderId="0"/>
    <xf numFmtId="0" fontId="20" fillId="22" borderId="6" applyNumberFormat="0" applyFont="0" applyAlignment="0" applyProtection="0"/>
    <xf numFmtId="9" fontId="20" fillId="0" borderId="0" applyFont="0" applyFill="0" applyBorder="0" applyAlignment="0" applyProtection="0"/>
    <xf numFmtId="0" fontId="42" fillId="16" borderId="7" applyNumberForma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45" fillId="23" borderId="9" applyNumberFormat="0" applyAlignment="0" applyProtection="0"/>
  </cellStyleXfs>
  <cellXfs count="404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55" fillId="28" borderId="0" xfId="0" applyFont="1" applyFill="1" applyAlignment="1">
      <alignment vertical="center"/>
    </xf>
    <xf numFmtId="0" fontId="4" fillId="28" borderId="0" xfId="0" applyFont="1" applyFill="1" applyAlignment="1" applyProtection="1">
      <alignment vertical="center"/>
      <protection locked="0"/>
    </xf>
    <xf numFmtId="0" fontId="4" fillId="28" borderId="0" xfId="0" applyFont="1" applyFill="1" applyAlignment="1" applyProtection="1">
      <alignment horizontal="left" vertical="center"/>
      <protection locked="0"/>
    </xf>
    <xf numFmtId="0" fontId="56" fillId="28" borderId="0" xfId="0" applyFont="1" applyFill="1" applyBorder="1" applyAlignment="1">
      <alignment horizontal="center" vertical="center"/>
    </xf>
    <xf numFmtId="0" fontId="5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/>
    <xf numFmtId="0" fontId="12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2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0" fillId="0" borderId="0" xfId="0" applyProtection="1"/>
    <xf numFmtId="0" fontId="14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vertical="center"/>
    </xf>
    <xf numFmtId="0" fontId="15" fillId="24" borderId="0" xfId="0" applyFont="1" applyFill="1" applyBorder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33" applyAlignment="1" applyProtection="1">
      <alignment horizontal="center"/>
      <protection locked="0"/>
    </xf>
    <xf numFmtId="0" fontId="0" fillId="0" borderId="0" xfId="0" applyAlignment="1">
      <alignment wrapText="1"/>
    </xf>
    <xf numFmtId="0" fontId="6" fillId="0" borderId="0" xfId="0" applyFont="1"/>
    <xf numFmtId="0" fontId="59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17" fillId="25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 applyProtection="1">
      <alignment horizontal="center" vertical="center"/>
      <protection locked="0"/>
    </xf>
    <xf numFmtId="1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/>
    <xf numFmtId="0" fontId="3" fillId="0" borderId="10" xfId="0" applyFont="1" applyBorder="1" applyAlignment="1" applyProtection="1">
      <alignment horizontal="center" vertical="center"/>
      <protection locked="0"/>
    </xf>
    <xf numFmtId="10" fontId="17" fillId="25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9" fillId="24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61" fillId="0" borderId="0" xfId="0" applyFont="1"/>
    <xf numFmtId="0" fontId="18" fillId="0" borderId="0" xfId="0" applyFont="1"/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/>
    </xf>
    <xf numFmtId="0" fontId="59" fillId="0" borderId="0" xfId="0" applyFont="1" applyFill="1" applyAlignment="1" applyProtection="1">
      <alignment vertical="center"/>
    </xf>
    <xf numFmtId="0" fontId="5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29" borderId="10" xfId="0" applyNumberFormat="1" applyFont="1" applyFill="1" applyBorder="1" applyAlignment="1" applyProtection="1">
      <alignment horizontal="center" vertical="center"/>
    </xf>
    <xf numFmtId="0" fontId="60" fillId="0" borderId="0" xfId="0" applyFont="1" applyFill="1" applyAlignment="1">
      <alignment vertical="center"/>
    </xf>
    <xf numFmtId="0" fontId="62" fillId="0" borderId="13" xfId="0" applyFont="1" applyBorder="1" applyAlignment="1" applyProtection="1">
      <alignment horizontal="center" vertical="top" wrapText="1"/>
    </xf>
    <xf numFmtId="0" fontId="59" fillId="0" borderId="0" xfId="0" applyFont="1" applyFill="1" applyAlignment="1" applyProtection="1">
      <alignment vertical="top"/>
    </xf>
    <xf numFmtId="0" fontId="59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3" fillId="0" borderId="12" xfId="0" applyFont="1" applyBorder="1" applyAlignment="1" applyProtection="1">
      <alignment horizontal="center" vertical="center"/>
    </xf>
    <xf numFmtId="2" fontId="3" fillId="29" borderId="10" xfId="0" applyNumberFormat="1" applyFont="1" applyFill="1" applyBorder="1" applyAlignment="1" applyProtection="1">
      <alignment horizontal="center" vertical="center" wrapText="1" shrinkToFit="1"/>
    </xf>
    <xf numFmtId="0" fontId="3" fillId="29" borderId="10" xfId="0" applyNumberFormat="1" applyFont="1" applyFill="1" applyBorder="1" applyAlignment="1" applyProtection="1">
      <alignment horizontal="center" vertical="center"/>
    </xf>
    <xf numFmtId="10" fontId="3" fillId="29" borderId="10" xfId="0" applyNumberFormat="1" applyFont="1" applyFill="1" applyBorder="1" applyAlignment="1" applyProtection="1">
      <alignment horizontal="center" vertical="center"/>
    </xf>
    <xf numFmtId="2" fontId="3" fillId="29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59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9" fillId="0" borderId="0" xfId="0" applyFont="1" applyFill="1" applyProtection="1"/>
    <xf numFmtId="0" fontId="59" fillId="0" borderId="0" xfId="0" applyFont="1" applyProtection="1"/>
    <xf numFmtId="0" fontId="13" fillId="0" borderId="0" xfId="33" applyFont="1" applyAlignment="1" applyProtection="1">
      <alignment horizontal="center"/>
      <protection locked="0"/>
    </xf>
    <xf numFmtId="0" fontId="20" fillId="0" borderId="0" xfId="0" applyFont="1"/>
    <xf numFmtId="0" fontId="6" fillId="0" borderId="0" xfId="0" applyFont="1" applyAlignment="1">
      <alignment horizontal="left" indent="4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17" fillId="0" borderId="0" xfId="0" applyFont="1" applyBorder="1" applyAlignment="1">
      <alignment vertical="top"/>
    </xf>
    <xf numFmtId="0" fontId="3" fillId="0" borderId="0" xfId="0" applyFont="1" applyBorder="1"/>
    <xf numFmtId="0" fontId="3" fillId="0" borderId="14" xfId="0" applyFont="1" applyBorder="1"/>
    <xf numFmtId="0" fontId="0" fillId="0" borderId="14" xfId="0" applyBorder="1"/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6" fillId="0" borderId="14" xfId="0" applyFont="1" applyBorder="1"/>
    <xf numFmtId="0" fontId="0" fillId="0" borderId="0" xfId="0" applyBorder="1" applyAlignment="1">
      <alignment wrapText="1"/>
    </xf>
    <xf numFmtId="0" fontId="6" fillId="0" borderId="0" xfId="0" applyFont="1" applyAlignment="1">
      <alignment horizontal="left" indent="13"/>
    </xf>
    <xf numFmtId="0" fontId="14" fillId="24" borderId="0" xfId="43" applyFont="1" applyFill="1" applyAlignment="1">
      <alignment vertical="center"/>
    </xf>
    <xf numFmtId="0" fontId="20" fillId="24" borderId="0" xfId="43" applyFill="1" applyAlignment="1">
      <alignment vertical="center"/>
    </xf>
    <xf numFmtId="0" fontId="4" fillId="24" borderId="0" xfId="43" applyFont="1" applyFill="1" applyAlignment="1">
      <alignment vertical="center"/>
    </xf>
    <xf numFmtId="0" fontId="5" fillId="24" borderId="0" xfId="43" applyFont="1" applyFill="1" applyBorder="1" applyAlignment="1">
      <alignment horizontal="center" vertical="center"/>
    </xf>
    <xf numFmtId="0" fontId="20" fillId="0" borderId="0" xfId="43" applyFill="1" applyAlignment="1">
      <alignment vertical="center"/>
    </xf>
    <xf numFmtId="0" fontId="20" fillId="0" borderId="0" xfId="43" applyAlignment="1">
      <alignment vertical="center"/>
    </xf>
    <xf numFmtId="0" fontId="20" fillId="0" borderId="0" xfId="43"/>
    <xf numFmtId="0" fontId="20" fillId="0" borderId="0" xfId="43" applyAlignment="1">
      <alignment wrapText="1"/>
    </xf>
    <xf numFmtId="0" fontId="20" fillId="0" borderId="0" xfId="43" applyProtection="1"/>
    <xf numFmtId="0" fontId="20" fillId="0" borderId="0" xfId="43" applyAlignment="1">
      <alignment horizontal="left" vertical="center"/>
    </xf>
    <xf numFmtId="0" fontId="63" fillId="0" borderId="0" xfId="43" applyFont="1" applyAlignment="1">
      <alignment horizontal="left" vertical="center"/>
    </xf>
    <xf numFmtId="0" fontId="64" fillId="0" borderId="0" xfId="43" applyFont="1" applyAlignment="1">
      <alignment horizontal="left" vertical="center"/>
    </xf>
    <xf numFmtId="0" fontId="65" fillId="0" borderId="0" xfId="43" applyFont="1" applyAlignment="1">
      <alignment horizontal="center" vertical="center"/>
    </xf>
    <xf numFmtId="0" fontId="7" fillId="26" borderId="0" xfId="0" applyFont="1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66" fillId="0" borderId="0" xfId="0" applyFont="1" applyFill="1" applyBorder="1" applyAlignment="1" applyProtection="1">
      <alignment horizontal="center" vertical="center" wrapText="1"/>
      <protection hidden="1"/>
    </xf>
    <xf numFmtId="0" fontId="25" fillId="29" borderId="30" xfId="0" applyFont="1" applyFill="1" applyBorder="1" applyAlignment="1">
      <alignment horizontal="center" vertical="center" wrapText="1"/>
    </xf>
    <xf numFmtId="0" fontId="25" fillId="29" borderId="30" xfId="0" applyFont="1" applyFill="1" applyBorder="1" applyAlignment="1">
      <alignment vertical="center" wrapText="1"/>
    </xf>
    <xf numFmtId="0" fontId="67" fillId="0" borderId="0" xfId="0" applyFont="1" applyAlignment="1" applyProtection="1">
      <alignment horizontal="center" vertical="center" wrapText="1"/>
      <protection hidden="1"/>
    </xf>
    <xf numFmtId="0" fontId="68" fillId="0" borderId="31" xfId="0" applyFont="1" applyBorder="1" applyAlignment="1" applyProtection="1">
      <alignment vertical="center" wrapText="1"/>
    </xf>
    <xf numFmtId="0" fontId="68" fillId="0" borderId="32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 applyProtection="1">
      <alignment vertical="center" wrapText="1"/>
      <protection hidden="1"/>
    </xf>
    <xf numFmtId="0" fontId="68" fillId="0" borderId="33" xfId="0" applyFont="1" applyBorder="1" applyAlignment="1" applyProtection="1">
      <alignment vertical="center" wrapText="1"/>
    </xf>
    <xf numFmtId="0" fontId="68" fillId="0" borderId="34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/>
    <xf numFmtId="0" fontId="60" fillId="0" borderId="0" xfId="0" applyFont="1" applyAlignment="1" applyProtection="1">
      <alignment horizontal="left" vertical="center"/>
      <protection hidden="1"/>
    </xf>
    <xf numFmtId="0" fontId="29" fillId="0" borderId="6" xfId="59" applyFont="1" applyFill="1" applyBorder="1" applyAlignment="1" applyProtection="1">
      <alignment horizontal="right" wrapText="1"/>
      <protection locked="0"/>
    </xf>
    <xf numFmtId="0" fontId="29" fillId="0" borderId="6" xfId="59" applyFont="1" applyFill="1" applyBorder="1" applyAlignment="1" applyProtection="1">
      <alignment wrapText="1"/>
      <protection locked="0"/>
    </xf>
    <xf numFmtId="0" fontId="29" fillId="30" borderId="6" xfId="59" applyFont="1" applyFill="1" applyBorder="1" applyAlignment="1" applyProtection="1">
      <alignment horizontal="right" wrapText="1"/>
      <protection locked="0"/>
    </xf>
    <xf numFmtId="0" fontId="29" fillId="31" borderId="6" xfId="59" applyFont="1" applyFill="1" applyBorder="1" applyAlignment="1" applyProtection="1">
      <alignment wrapText="1"/>
      <protection locked="0"/>
    </xf>
    <xf numFmtId="0" fontId="29" fillId="27" borderId="15" xfId="59" applyFont="1" applyFill="1" applyBorder="1" applyAlignment="1" applyProtection="1">
      <alignment horizontal="center"/>
      <protection locked="0"/>
    </xf>
    <xf numFmtId="0" fontId="29" fillId="27" borderId="15" xfId="60" applyFont="1" applyFill="1" applyBorder="1" applyAlignment="1" applyProtection="1">
      <alignment horizontal="center"/>
      <protection locked="0"/>
    </xf>
    <xf numFmtId="0" fontId="69" fillId="30" borderId="0" xfId="0" applyFont="1" applyFill="1"/>
    <xf numFmtId="0" fontId="29" fillId="27" borderId="0" xfId="59" applyFont="1" applyFill="1" applyBorder="1" applyAlignment="1" applyProtection="1">
      <alignment horizontal="center"/>
      <protection locked="0"/>
    </xf>
    <xf numFmtId="0" fontId="29" fillId="27" borderId="0" xfId="60" applyFont="1" applyFill="1" applyBorder="1" applyAlignment="1" applyProtection="1">
      <alignment horizontal="center"/>
      <protection locked="0"/>
    </xf>
    <xf numFmtId="0" fontId="29" fillId="0" borderId="6" xfId="60" applyFont="1" applyFill="1" applyBorder="1" applyAlignment="1" applyProtection="1">
      <alignment wrapText="1"/>
      <protection locked="0"/>
    </xf>
    <xf numFmtId="0" fontId="29" fillId="0" borderId="6" xfId="60" applyFont="1" applyFill="1" applyBorder="1" applyAlignment="1" applyProtection="1">
      <alignment horizontal="right" wrapText="1"/>
      <protection locked="0"/>
    </xf>
    <xf numFmtId="0" fontId="29" fillId="30" borderId="6" xfId="59" applyFont="1" applyFill="1" applyBorder="1" applyAlignment="1" applyProtection="1">
      <alignment wrapText="1"/>
      <protection locked="0"/>
    </xf>
    <xf numFmtId="0" fontId="29" fillId="30" borderId="6" xfId="60" applyFont="1" applyFill="1" applyBorder="1" applyAlignment="1" applyProtection="1">
      <alignment wrapText="1"/>
      <protection locked="0"/>
    </xf>
    <xf numFmtId="0" fontId="29" fillId="30" borderId="6" xfId="60" applyFont="1" applyFill="1" applyBorder="1" applyAlignment="1" applyProtection="1">
      <alignment horizontal="right" wrapText="1"/>
      <protection locked="0"/>
    </xf>
    <xf numFmtId="0" fontId="18" fillId="30" borderId="0" xfId="0" applyFont="1" applyFill="1"/>
    <xf numFmtId="0" fontId="53" fillId="30" borderId="0" xfId="56" applyFill="1" applyProtection="1">
      <protection hidden="1"/>
    </xf>
    <xf numFmtId="0" fontId="70" fillId="30" borderId="0" xfId="56" applyFont="1" applyFill="1" applyAlignment="1" applyProtection="1">
      <alignment horizontal="center" vertical="center"/>
      <protection hidden="1"/>
    </xf>
    <xf numFmtId="0" fontId="53" fillId="30" borderId="0" xfId="56" applyFill="1" applyAlignment="1" applyProtection="1">
      <alignment horizontal="center" vertical="center" wrapText="1"/>
      <protection hidden="1"/>
    </xf>
    <xf numFmtId="0" fontId="68" fillId="32" borderId="16" xfId="56" applyFont="1" applyFill="1" applyBorder="1" applyAlignment="1" applyProtection="1">
      <alignment horizontal="center" vertical="center" wrapText="1"/>
      <protection hidden="1"/>
    </xf>
    <xf numFmtId="0" fontId="68" fillId="32" borderId="10" xfId="56" applyFont="1" applyFill="1" applyBorder="1" applyAlignment="1" applyProtection="1">
      <alignment horizontal="center" vertical="center" wrapText="1"/>
      <protection hidden="1"/>
    </xf>
    <xf numFmtId="0" fontId="53" fillId="30" borderId="0" xfId="56" applyFill="1" applyAlignment="1" applyProtection="1">
      <alignment vertical="center"/>
      <protection hidden="1"/>
    </xf>
    <xf numFmtId="0" fontId="68" fillId="32" borderId="17" xfId="56" applyFont="1" applyFill="1" applyBorder="1" applyAlignment="1" applyProtection="1">
      <alignment horizontal="center" vertical="center" wrapText="1"/>
      <protection hidden="1"/>
    </xf>
    <xf numFmtId="10" fontId="71" fillId="32" borderId="18" xfId="56" applyNumberFormat="1" applyFont="1" applyFill="1" applyBorder="1" applyAlignment="1" applyProtection="1">
      <alignment horizontal="center" vertical="center" wrapText="1"/>
      <protection hidden="1"/>
    </xf>
    <xf numFmtId="0" fontId="68" fillId="32" borderId="19" xfId="56" applyFont="1" applyFill="1" applyBorder="1" applyAlignment="1" applyProtection="1">
      <alignment horizontal="center" vertical="center" wrapText="1"/>
      <protection hidden="1"/>
    </xf>
    <xf numFmtId="10" fontId="71" fillId="32" borderId="20" xfId="56" applyNumberFormat="1" applyFont="1" applyFill="1" applyBorder="1" applyAlignment="1" applyProtection="1">
      <alignment horizontal="center" vertical="center" wrapText="1"/>
      <protection hidden="1"/>
    </xf>
    <xf numFmtId="0" fontId="53" fillId="30" borderId="0" xfId="56" applyFill="1" applyBorder="1" applyAlignment="1" applyProtection="1">
      <alignment vertical="center"/>
      <protection hidden="1"/>
    </xf>
    <xf numFmtId="0" fontId="68" fillId="33" borderId="16" xfId="56" applyFont="1" applyFill="1" applyBorder="1" applyAlignment="1" applyProtection="1">
      <alignment horizontal="center" vertical="center" wrapText="1"/>
      <protection hidden="1"/>
    </xf>
    <xf numFmtId="0" fontId="68" fillId="33" borderId="10" xfId="56" applyFont="1" applyFill="1" applyBorder="1" applyAlignment="1" applyProtection="1">
      <alignment horizontal="center" wrapText="1"/>
      <protection hidden="1"/>
    </xf>
    <xf numFmtId="0" fontId="72" fillId="33" borderId="10" xfId="56" applyFont="1" applyFill="1" applyBorder="1" applyAlignment="1" applyProtection="1">
      <alignment horizontal="center" wrapText="1"/>
      <protection hidden="1"/>
    </xf>
    <xf numFmtId="0" fontId="68" fillId="33" borderId="17" xfId="56" applyFont="1" applyFill="1" applyBorder="1" applyAlignment="1" applyProtection="1">
      <alignment horizontal="center" vertical="center" wrapText="1"/>
      <protection hidden="1"/>
    </xf>
    <xf numFmtId="0" fontId="71" fillId="33" borderId="18" xfId="56" applyNumberFormat="1" applyFont="1" applyFill="1" applyBorder="1" applyAlignment="1" applyProtection="1">
      <alignment horizontal="center" vertical="center"/>
      <protection hidden="1"/>
    </xf>
    <xf numFmtId="2" fontId="71" fillId="33" borderId="18" xfId="56" applyNumberFormat="1" applyFont="1" applyFill="1" applyBorder="1" applyAlignment="1" applyProtection="1">
      <alignment horizontal="center" vertical="center"/>
      <protection hidden="1"/>
    </xf>
    <xf numFmtId="0" fontId="68" fillId="33" borderId="19" xfId="56" applyFont="1" applyFill="1" applyBorder="1" applyAlignment="1" applyProtection="1">
      <alignment horizontal="center" vertical="center" wrapText="1"/>
      <protection hidden="1"/>
    </xf>
    <xf numFmtId="0" fontId="71" fillId="33" borderId="20" xfId="56" applyNumberFormat="1" applyFont="1" applyFill="1" applyBorder="1" applyAlignment="1" applyProtection="1">
      <alignment horizontal="center" vertical="center"/>
      <protection hidden="1"/>
    </xf>
    <xf numFmtId="2" fontId="71" fillId="33" borderId="20" xfId="56" applyNumberFormat="1" applyFont="1" applyFill="1" applyBorder="1" applyAlignment="1" applyProtection="1">
      <alignment horizontal="center" vertical="center"/>
      <protection hidden="1"/>
    </xf>
    <xf numFmtId="0" fontId="73" fillId="33" borderId="12" xfId="56" applyFont="1" applyFill="1" applyBorder="1" applyAlignment="1" applyProtection="1">
      <alignment horizontal="left" vertical="center" wrapText="1"/>
      <protection hidden="1"/>
    </xf>
    <xf numFmtId="0" fontId="73" fillId="33" borderId="12" xfId="56" applyFont="1" applyFill="1" applyBorder="1" applyAlignment="1" applyProtection="1">
      <alignment vertical="center" wrapText="1"/>
      <protection hidden="1"/>
    </xf>
    <xf numFmtId="0" fontId="68" fillId="33" borderId="0" xfId="56" applyFont="1" applyFill="1" applyBorder="1" applyAlignment="1" applyProtection="1">
      <alignment horizontal="center" wrapText="1"/>
      <protection hidden="1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/>
    <xf numFmtId="0" fontId="15" fillId="0" borderId="0" xfId="0" applyFont="1" applyFill="1" applyBorder="1" applyAlignment="1">
      <alignment horizontal="left" vertical="center" wrapText="1"/>
    </xf>
    <xf numFmtId="0" fontId="65" fillId="0" borderId="10" xfId="43" applyFont="1" applyBorder="1" applyAlignment="1" applyProtection="1">
      <alignment horizontal="center" vertical="center"/>
      <protection locked="0"/>
    </xf>
    <xf numFmtId="1" fontId="17" fillId="34" borderId="10" xfId="0" applyNumberFormat="1" applyFont="1" applyFill="1" applyBorder="1" applyAlignment="1" applyProtection="1">
      <alignment horizontal="center" vertical="center"/>
      <protection hidden="1"/>
    </xf>
    <xf numFmtId="10" fontId="17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17" fillId="34" borderId="10" xfId="0" applyNumberFormat="1" applyFont="1" applyFill="1" applyBorder="1" applyAlignment="1" applyProtection="1">
      <alignment horizontal="center" vertical="center" wrapText="1"/>
      <protection hidden="1"/>
    </xf>
    <xf numFmtId="10" fontId="17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65" fillId="0" borderId="21" xfId="43" applyFont="1" applyBorder="1" applyAlignment="1" applyProtection="1">
      <alignment horizontal="center" vertical="center"/>
      <protection hidden="1"/>
    </xf>
    <xf numFmtId="0" fontId="19" fillId="0" borderId="10" xfId="43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46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 applyProtection="1">
      <alignment vertical="top" wrapText="1"/>
      <protection locked="0"/>
    </xf>
    <xf numFmtId="0" fontId="46" fillId="29" borderId="10" xfId="0" applyFont="1" applyFill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right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74" fillId="0" borderId="0" xfId="0" applyFont="1" applyFill="1" applyAlignment="1" applyProtection="1">
      <alignment vertical="top" wrapText="1"/>
    </xf>
    <xf numFmtId="0" fontId="74" fillId="0" borderId="0" xfId="0" applyFont="1" applyFill="1" applyAlignment="1" applyProtection="1">
      <alignment vertical="top"/>
    </xf>
    <xf numFmtId="0" fontId="75" fillId="0" borderId="0" xfId="33" applyFont="1" applyFill="1" applyAlignment="1" applyProtection="1">
      <alignment vertical="top" wrapText="1"/>
    </xf>
    <xf numFmtId="0" fontId="13" fillId="0" borderId="0" xfId="33" applyFill="1" applyAlignment="1" applyProtection="1">
      <alignment vertical="top" wrapText="1"/>
    </xf>
    <xf numFmtId="0" fontId="13" fillId="0" borderId="0" xfId="33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71" fillId="0" borderId="18" xfId="56" applyFont="1" applyFill="1" applyBorder="1" applyAlignment="1" applyProtection="1">
      <alignment horizontal="center" vertical="center"/>
      <protection locked="0"/>
    </xf>
    <xf numFmtId="0" fontId="71" fillId="0" borderId="20" xfId="56" applyFont="1" applyFill="1" applyBorder="1" applyAlignment="1" applyProtection="1">
      <alignment horizontal="center" vertical="center"/>
      <protection locked="0"/>
    </xf>
    <xf numFmtId="0" fontId="13" fillId="0" borderId="0" xfId="33" applyFill="1" applyAlignment="1" applyProtection="1">
      <alignment horizontal="left" vertical="top" wrapText="1"/>
    </xf>
    <xf numFmtId="0" fontId="12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top"/>
    </xf>
    <xf numFmtId="0" fontId="49" fillId="0" borderId="0" xfId="33" applyFont="1" applyFill="1" applyAlignment="1" applyProtection="1">
      <alignment vertical="top" wrapText="1"/>
    </xf>
    <xf numFmtId="0" fontId="25" fillId="29" borderId="30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60" fillId="0" borderId="0" xfId="43" applyFont="1" applyAlignment="1">
      <alignment horizontal="left" vertical="center"/>
    </xf>
    <xf numFmtId="0" fontId="76" fillId="35" borderId="22" xfId="0" applyFont="1" applyFill="1" applyBorder="1" applyAlignment="1">
      <alignment horizontal="center" textRotation="90" wrapText="1"/>
    </xf>
    <xf numFmtId="0" fontId="77" fillId="35" borderId="22" xfId="0" applyFont="1" applyFill="1" applyBorder="1" applyAlignment="1">
      <alignment horizontal="justify" wrapText="1"/>
    </xf>
    <xf numFmtId="0" fontId="77" fillId="35" borderId="22" xfId="0" applyFont="1" applyFill="1" applyBorder="1" applyAlignment="1">
      <alignment horizontal="center" wrapText="1"/>
    </xf>
    <xf numFmtId="0" fontId="77" fillId="35" borderId="23" xfId="0" applyFont="1" applyFill="1" applyBorder="1" applyAlignment="1">
      <alignment horizontal="justify" wrapText="1"/>
    </xf>
    <xf numFmtId="0" fontId="56" fillId="35" borderId="10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0" fontId="18" fillId="0" borderId="10" xfId="0" applyFont="1" applyBorder="1" applyAlignment="1" applyProtection="1">
      <alignment vertical="top" wrapText="1"/>
      <protection locked="0"/>
    </xf>
    <xf numFmtId="0" fontId="0" fillId="30" borderId="0" xfId="0" applyFill="1" applyAlignment="1" applyProtection="1">
      <alignment vertical="center"/>
    </xf>
    <xf numFmtId="0" fontId="58" fillId="30" borderId="0" xfId="0" applyFont="1" applyFill="1" applyAlignment="1" applyProtection="1">
      <alignment horizontal="center" vertical="center"/>
      <protection locked="0"/>
    </xf>
    <xf numFmtId="0" fontId="0" fillId="30" borderId="0" xfId="0" applyFill="1" applyAlignment="1" applyProtection="1">
      <alignment horizontal="center" vertical="center"/>
    </xf>
    <xf numFmtId="0" fontId="22" fillId="36" borderId="22" xfId="0" applyFont="1" applyFill="1" applyBorder="1" applyAlignment="1" applyProtection="1">
      <alignment horizontal="center" vertical="center" wrapText="1"/>
    </xf>
    <xf numFmtId="0" fontId="50" fillId="30" borderId="10" xfId="0" applyFont="1" applyFill="1" applyBorder="1" applyAlignment="1" applyProtection="1">
      <alignment vertical="center" wrapText="1"/>
      <protection locked="0"/>
    </xf>
    <xf numFmtId="0" fontId="18" fillId="30" borderId="10" xfId="0" applyFont="1" applyFill="1" applyBorder="1" applyAlignment="1" applyProtection="1">
      <alignment horizontal="center" vertical="center"/>
      <protection locked="0"/>
    </xf>
    <xf numFmtId="164" fontId="18" fillId="37" borderId="10" xfId="0" applyNumberFormat="1" applyFont="1" applyFill="1" applyBorder="1" applyAlignment="1" applyProtection="1">
      <alignment horizontal="center" vertical="center"/>
    </xf>
    <xf numFmtId="164" fontId="18" fillId="37" borderId="10" xfId="62" applyNumberFormat="1" applyFont="1" applyFill="1" applyBorder="1" applyAlignment="1" applyProtection="1">
      <alignment horizontal="center" vertical="center"/>
    </xf>
    <xf numFmtId="0" fontId="46" fillId="30" borderId="0" xfId="0" applyFont="1" applyFill="1" applyAlignment="1" applyProtection="1">
      <alignment vertical="center"/>
    </xf>
    <xf numFmtId="0" fontId="18" fillId="30" borderId="0" xfId="0" applyFont="1" applyFill="1" applyBorder="1" applyAlignment="1" applyProtection="1">
      <alignment vertical="center"/>
    </xf>
    <xf numFmtId="0" fontId="46" fillId="30" borderId="0" xfId="0" applyFont="1" applyFill="1" applyAlignment="1" applyProtection="1">
      <alignment horizontal="center" vertical="center"/>
    </xf>
    <xf numFmtId="0" fontId="20" fillId="30" borderId="0" xfId="0" applyFont="1" applyFill="1" applyAlignment="1" applyProtection="1">
      <alignment vertical="center"/>
    </xf>
    <xf numFmtId="0" fontId="18" fillId="30" borderId="0" xfId="43" applyFont="1" applyFill="1" applyProtection="1"/>
    <xf numFmtId="0" fontId="20" fillId="30" borderId="0" xfId="43" applyFill="1" applyProtection="1"/>
    <xf numFmtId="0" fontId="59" fillId="30" borderId="0" xfId="0" applyFont="1" applyFill="1" applyAlignment="1" applyProtection="1">
      <alignment vertical="center"/>
    </xf>
    <xf numFmtId="0" fontId="59" fillId="30" borderId="0" xfId="0" applyFont="1" applyFill="1" applyAlignment="1" applyProtection="1">
      <alignment horizontal="center" vertical="center"/>
    </xf>
    <xf numFmtId="0" fontId="59" fillId="30" borderId="0" xfId="43" applyFont="1" applyFill="1" applyProtection="1"/>
    <xf numFmtId="0" fontId="61" fillId="30" borderId="0" xfId="43" applyFont="1" applyFill="1" applyProtection="1"/>
    <xf numFmtId="0" fontId="0" fillId="24" borderId="0" xfId="0" applyFill="1" applyAlignment="1"/>
    <xf numFmtId="0" fontId="0" fillId="30" borderId="0" xfId="0" applyFill="1" applyAlignment="1" applyProtection="1"/>
    <xf numFmtId="0" fontId="18" fillId="30" borderId="0" xfId="0" applyFont="1" applyFill="1" applyBorder="1" applyAlignment="1" applyProtection="1"/>
    <xf numFmtId="0" fontId="59" fillId="30" borderId="0" xfId="0" applyFont="1" applyFill="1" applyAlignment="1" applyProtection="1"/>
    <xf numFmtId="0" fontId="51" fillId="30" borderId="0" xfId="0" applyFont="1" applyFill="1" applyAlignment="1" applyProtection="1">
      <alignment vertical="center"/>
    </xf>
    <xf numFmtId="0" fontId="51" fillId="30" borderId="0" xfId="0" applyFont="1" applyFill="1" applyAlignment="1" applyProtection="1"/>
    <xf numFmtId="0" fontId="51" fillId="30" borderId="0" xfId="0" applyFont="1" applyFill="1" applyAlignment="1" applyProtection="1">
      <alignment horizontal="center" vertical="center"/>
    </xf>
    <xf numFmtId="0" fontId="79" fillId="30" borderId="0" xfId="0" applyFont="1" applyFill="1" applyAlignment="1" applyProtection="1">
      <alignment horizontal="center" vertical="center"/>
      <protection locked="0"/>
    </xf>
    <xf numFmtId="0" fontId="51" fillId="0" borderId="0" xfId="0" applyFont="1"/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60" fillId="0" borderId="0" xfId="0" applyFont="1" applyFill="1" applyAlignment="1" applyProtection="1">
      <alignment horizontal="left" vertical="center"/>
      <protection hidden="1"/>
    </xf>
    <xf numFmtId="0" fontId="0" fillId="0" borderId="0" xfId="0" applyFill="1"/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vertical="top"/>
    </xf>
    <xf numFmtId="0" fontId="59" fillId="0" borderId="0" xfId="0" applyFont="1" applyFill="1" applyAlignment="1">
      <alignment vertical="top"/>
    </xf>
    <xf numFmtId="0" fontId="82" fillId="0" borderId="0" xfId="0" applyFont="1"/>
    <xf numFmtId="0" fontId="68" fillId="33" borderId="12" xfId="56" applyFont="1" applyFill="1" applyBorder="1" applyAlignment="1" applyProtection="1">
      <alignment vertical="center"/>
      <protection hidden="1"/>
    </xf>
    <xf numFmtId="0" fontId="18" fillId="30" borderId="10" xfId="0" applyFont="1" applyFill="1" applyBorder="1" applyAlignment="1" applyProtection="1">
      <alignment horizontal="center" vertical="center" wrapText="1"/>
      <protection locked="0"/>
    </xf>
    <xf numFmtId="0" fontId="60" fillId="30" borderId="0" xfId="0" applyFont="1" applyFill="1" applyAlignment="1" applyProtection="1">
      <alignment vertical="center"/>
    </xf>
    <xf numFmtId="0" fontId="83" fillId="37" borderId="10" xfId="0" applyFont="1" applyFill="1" applyBorder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13" fillId="0" borderId="0" xfId="33" applyFill="1" applyAlignment="1" applyProtection="1">
      <alignment vertical="top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wrapText="1"/>
    </xf>
    <xf numFmtId="0" fontId="6" fillId="26" borderId="24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49" fillId="0" borderId="0" xfId="33" applyFont="1" applyAlignment="1" applyProtection="1">
      <alignment vertical="top" wrapText="1"/>
    </xf>
    <xf numFmtId="0" fontId="13" fillId="0" borderId="0" xfId="33" applyFont="1" applyFill="1" applyAlignment="1" applyProtection="1">
      <alignment vertical="top" wrapText="1"/>
    </xf>
    <xf numFmtId="0" fontId="49" fillId="0" borderId="0" xfId="33" applyFont="1" applyFill="1" applyAlignment="1" applyProtection="1">
      <alignment vertical="top" wrapText="1"/>
    </xf>
    <xf numFmtId="0" fontId="13" fillId="0" borderId="0" xfId="33" applyFill="1" applyAlignment="1" applyProtection="1">
      <alignment horizontal="left" vertical="top" wrapText="1"/>
    </xf>
    <xf numFmtId="0" fontId="49" fillId="0" borderId="0" xfId="33" applyFont="1" applyFill="1" applyAlignment="1" applyProtection="1">
      <alignment horizontal="left" vertical="top" wrapText="1"/>
    </xf>
    <xf numFmtId="0" fontId="80" fillId="0" borderId="24" xfId="0" applyFont="1" applyFill="1" applyBorder="1" applyAlignment="1">
      <alignment horizontal="justify" vertical="center" wrapText="1"/>
    </xf>
    <xf numFmtId="0" fontId="80" fillId="0" borderId="13" xfId="0" applyFont="1" applyFill="1" applyBorder="1" applyAlignment="1">
      <alignment horizontal="justify" vertical="center" wrapText="1"/>
    </xf>
    <xf numFmtId="0" fontId="80" fillId="0" borderId="16" xfId="0" applyFont="1" applyFill="1" applyBorder="1" applyAlignment="1">
      <alignment horizontal="justify" vertical="center" wrapText="1"/>
    </xf>
    <xf numFmtId="0" fontId="84" fillId="0" borderId="0" xfId="0" applyFont="1" applyAlignment="1">
      <alignment horizontal="justify" wrapText="1"/>
    </xf>
    <xf numFmtId="0" fontId="85" fillId="0" borderId="0" xfId="0" applyFont="1" applyAlignment="1">
      <alignment horizontal="justify" wrapText="1"/>
    </xf>
    <xf numFmtId="0" fontId="15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2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26" borderId="0" xfId="0" applyFont="1" applyFill="1" applyBorder="1" applyAlignment="1">
      <alignment horizontal="center" vertical="center"/>
    </xf>
    <xf numFmtId="0" fontId="86" fillId="29" borderId="10" xfId="0" applyFont="1" applyFill="1" applyBorder="1" applyAlignment="1">
      <alignment horizontal="center" vertical="center" wrapText="1"/>
    </xf>
    <xf numFmtId="0" fontId="87" fillId="29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horizontal="center" textRotation="90" wrapText="1"/>
    </xf>
    <xf numFmtId="0" fontId="17" fillId="0" borderId="22" xfId="0" applyFont="1" applyBorder="1" applyAlignment="1">
      <alignment horizontal="center" textRotation="90" wrapText="1"/>
    </xf>
    <xf numFmtId="0" fontId="17" fillId="0" borderId="2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 applyProtection="1">
      <alignment vertical="top" wrapText="1"/>
      <protection locked="0"/>
    </xf>
    <xf numFmtId="0" fontId="18" fillId="0" borderId="13" xfId="0" applyFont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7" fillId="26" borderId="0" xfId="0" applyFont="1" applyFill="1" applyAlignment="1">
      <alignment horizontal="center" vertical="center"/>
    </xf>
    <xf numFmtId="0" fontId="19" fillId="26" borderId="0" xfId="0" applyFont="1" applyFill="1" applyAlignment="1">
      <alignment horizontal="center" vertical="center"/>
    </xf>
    <xf numFmtId="0" fontId="86" fillId="29" borderId="10" xfId="0" applyFont="1" applyFill="1" applyBorder="1" applyAlignment="1" applyProtection="1">
      <alignment horizontal="center" vertical="center" wrapText="1"/>
      <protection locked="0"/>
    </xf>
    <xf numFmtId="0" fontId="87" fillId="29" borderId="10" xfId="0" applyFont="1" applyFill="1" applyBorder="1" applyAlignment="1" applyProtection="1">
      <alignment vertical="center" wrapText="1"/>
      <protection locked="0"/>
    </xf>
    <xf numFmtId="0" fontId="15" fillId="26" borderId="0" xfId="0" applyFont="1" applyFill="1" applyAlignment="1">
      <alignment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 textRotation="90" wrapText="1"/>
    </xf>
    <xf numFmtId="0" fontId="3" fillId="29" borderId="24" xfId="0" applyFont="1" applyFill="1" applyBorder="1" applyAlignment="1">
      <alignment horizontal="center" vertical="center" wrapText="1"/>
    </xf>
    <xf numFmtId="0" fontId="0" fillId="29" borderId="16" xfId="0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vertical="top" wrapText="1"/>
    </xf>
    <xf numFmtId="0" fontId="0" fillId="0" borderId="13" xfId="0" applyBorder="1" applyAlignment="1" applyProtection="1">
      <alignment vertical="top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7" fillId="26" borderId="0" xfId="0" applyFont="1" applyFill="1" applyAlignment="1">
      <alignment horizontal="justify" vertical="center" wrapText="1"/>
    </xf>
    <xf numFmtId="0" fontId="20" fillId="0" borderId="0" xfId="0" applyFont="1" applyAlignment="1">
      <alignment horizontal="justify" wrapText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13" xfId="0" applyFont="1" applyBorder="1" applyAlignment="1" applyProtection="1">
      <alignment vertical="top" wrapText="1"/>
      <protection locked="0"/>
    </xf>
    <xf numFmtId="0" fontId="15" fillId="26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 applyProtection="1">
      <alignment horizontal="center" vertical="center" wrapText="1"/>
    </xf>
    <xf numFmtId="0" fontId="89" fillId="0" borderId="0" xfId="0" applyFont="1" applyFill="1" applyBorder="1" applyAlignment="1" applyProtection="1">
      <alignment horizontal="center" vertical="center" wrapText="1"/>
    </xf>
    <xf numFmtId="0" fontId="7" fillId="26" borderId="0" xfId="0" applyFont="1" applyFill="1" applyAlignment="1">
      <alignment horizontal="left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24" borderId="0" xfId="0" applyFont="1" applyFill="1" applyBorder="1" applyAlignment="1">
      <alignment horizontal="center" vertical="center" wrapText="1"/>
    </xf>
    <xf numFmtId="0" fontId="17" fillId="0" borderId="26" xfId="43" applyFont="1" applyBorder="1" applyAlignment="1" applyProtection="1">
      <alignment horizontal="justify" vertical="top" wrapText="1"/>
      <protection locked="0"/>
    </xf>
    <xf numFmtId="0" fontId="18" fillId="0" borderId="12" xfId="43" applyFont="1" applyBorder="1" applyAlignment="1" applyProtection="1">
      <alignment horizontal="justify" vertical="top" wrapText="1"/>
      <protection locked="0"/>
    </xf>
    <xf numFmtId="0" fontId="18" fillId="0" borderId="27" xfId="43" applyFont="1" applyBorder="1" applyAlignment="1" applyProtection="1">
      <alignment horizontal="justify" vertical="top" wrapText="1"/>
      <protection locked="0"/>
    </xf>
    <xf numFmtId="0" fontId="18" fillId="0" borderId="21" xfId="43" applyFont="1" applyBorder="1" applyAlignment="1" applyProtection="1">
      <alignment horizontal="justify" vertical="top" wrapText="1"/>
      <protection locked="0"/>
    </xf>
    <xf numFmtId="0" fontId="18" fillId="0" borderId="0" xfId="43" applyFont="1" applyBorder="1" applyAlignment="1" applyProtection="1">
      <alignment horizontal="justify" vertical="top" wrapText="1"/>
      <protection locked="0"/>
    </xf>
    <xf numFmtId="0" fontId="18" fillId="0" borderId="11" xfId="43" applyFont="1" applyBorder="1" applyAlignment="1" applyProtection="1">
      <alignment horizontal="justify" vertical="top" wrapText="1"/>
      <protection locked="0"/>
    </xf>
    <xf numFmtId="0" fontId="18" fillId="0" borderId="28" xfId="43" applyFont="1" applyBorder="1" applyAlignment="1" applyProtection="1">
      <alignment horizontal="justify" vertical="top" wrapText="1"/>
      <protection locked="0"/>
    </xf>
    <xf numFmtId="0" fontId="18" fillId="0" borderId="14" xfId="43" applyFont="1" applyBorder="1" applyAlignment="1" applyProtection="1">
      <alignment horizontal="justify" vertical="top" wrapText="1"/>
      <protection locked="0"/>
    </xf>
    <xf numFmtId="0" fontId="18" fillId="0" borderId="29" xfId="43" applyFont="1" applyBorder="1" applyAlignment="1" applyProtection="1">
      <alignment horizontal="justify" vertical="top" wrapText="1"/>
      <protection locked="0"/>
    </xf>
    <xf numFmtId="0" fontId="65" fillId="26" borderId="0" xfId="43" applyFont="1" applyFill="1" applyBorder="1" applyAlignment="1">
      <alignment horizontal="left" vertical="center" wrapText="1"/>
    </xf>
    <xf numFmtId="0" fontId="7" fillId="26" borderId="0" xfId="43" applyFont="1" applyFill="1" applyAlignment="1">
      <alignment vertical="center" wrapText="1"/>
    </xf>
    <xf numFmtId="0" fontId="20" fillId="0" borderId="0" xfId="43" applyAlignment="1">
      <alignment wrapText="1"/>
    </xf>
    <xf numFmtId="0" fontId="65" fillId="26" borderId="0" xfId="43" applyFont="1" applyFill="1" applyBorder="1" applyAlignment="1">
      <alignment vertical="center" wrapText="1"/>
    </xf>
    <xf numFmtId="0" fontId="65" fillId="0" borderId="0" xfId="43" applyFont="1" applyBorder="1" applyAlignment="1">
      <alignment vertical="center" wrapText="1"/>
    </xf>
    <xf numFmtId="0" fontId="65" fillId="0" borderId="0" xfId="43" applyFont="1" applyBorder="1" applyAlignment="1">
      <alignment wrapText="1"/>
    </xf>
    <xf numFmtId="0" fontId="63" fillId="0" borderId="0" xfId="43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8" fillId="0" borderId="38" xfId="0" applyFont="1" applyBorder="1" applyAlignment="1" applyProtection="1">
      <alignment horizontal="center" vertical="center" wrapText="1"/>
      <protection locked="0"/>
    </xf>
    <xf numFmtId="0" fontId="68" fillId="0" borderId="36" xfId="0" applyFont="1" applyBorder="1" applyAlignment="1" applyProtection="1">
      <alignment horizontal="center" vertical="center" wrapText="1"/>
      <protection locked="0"/>
    </xf>
    <xf numFmtId="0" fontId="73" fillId="0" borderId="38" xfId="0" applyFont="1" applyBorder="1" applyAlignment="1" applyProtection="1">
      <alignment horizontal="center" vertical="center" wrapText="1"/>
      <protection locked="0"/>
    </xf>
    <xf numFmtId="0" fontId="73" fillId="0" borderId="36" xfId="0" applyFont="1" applyBorder="1" applyAlignment="1" applyProtection="1">
      <alignment horizontal="center" vertical="center" wrapText="1"/>
      <protection locked="0"/>
    </xf>
    <xf numFmtId="0" fontId="68" fillId="0" borderId="36" xfId="0" applyFont="1" applyBorder="1" applyAlignment="1" applyProtection="1">
      <alignment vertical="center" wrapText="1"/>
      <protection locked="0"/>
    </xf>
    <xf numFmtId="0" fontId="68" fillId="0" borderId="37" xfId="0" applyFont="1" applyBorder="1" applyAlignment="1" applyProtection="1">
      <alignment vertical="center" wrapText="1"/>
      <protection locked="0"/>
    </xf>
    <xf numFmtId="0" fontId="73" fillId="0" borderId="36" xfId="0" applyFont="1" applyBorder="1" applyAlignment="1" applyProtection="1">
      <alignment vertical="center" wrapText="1"/>
      <protection locked="0"/>
    </xf>
    <xf numFmtId="0" fontId="73" fillId="0" borderId="37" xfId="0" applyFont="1" applyBorder="1" applyAlignment="1" applyProtection="1">
      <alignment vertical="center" wrapText="1"/>
      <protection locked="0"/>
    </xf>
    <xf numFmtId="0" fontId="7" fillId="29" borderId="30" xfId="0" applyFont="1" applyFill="1" applyBorder="1" applyAlignment="1">
      <alignment horizontal="center" vertical="center" wrapText="1"/>
    </xf>
    <xf numFmtId="0" fontId="0" fillId="29" borderId="30" xfId="0" applyFill="1" applyBorder="1" applyAlignment="1">
      <alignment horizontal="center" vertical="center" wrapText="1"/>
    </xf>
    <xf numFmtId="0" fontId="25" fillId="29" borderId="30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 applyProtection="1">
      <alignment horizontal="center" vertical="center" wrapText="1"/>
      <protection hidden="1"/>
    </xf>
    <xf numFmtId="165" fontId="68" fillId="0" borderId="36" xfId="0" applyNumberFormat="1" applyFont="1" applyBorder="1" applyAlignment="1" applyProtection="1">
      <alignment vertical="center" wrapText="1"/>
      <protection locked="0"/>
    </xf>
    <xf numFmtId="165" fontId="68" fillId="0" borderId="37" xfId="0" applyNumberFormat="1" applyFont="1" applyBorder="1" applyAlignment="1" applyProtection="1">
      <alignment vertical="center" wrapText="1"/>
      <protection locked="0"/>
    </xf>
    <xf numFmtId="14" fontId="68" fillId="0" borderId="36" xfId="0" applyNumberFormat="1" applyFont="1" applyBorder="1" applyAlignment="1" applyProtection="1">
      <alignment vertical="center" wrapText="1"/>
      <protection locked="0"/>
    </xf>
    <xf numFmtId="0" fontId="60" fillId="30" borderId="0" xfId="0" applyFont="1" applyFill="1" applyAlignment="1" applyProtection="1">
      <alignment horizontal="center" vertical="center" textRotation="90" wrapText="1"/>
    </xf>
    <xf numFmtId="0" fontId="60" fillId="0" borderId="0" xfId="0" applyFont="1" applyAlignment="1">
      <alignment horizontal="center" vertical="center" textRotation="90" wrapText="1"/>
    </xf>
    <xf numFmtId="0" fontId="19" fillId="30" borderId="25" xfId="0" applyFont="1" applyFill="1" applyBorder="1" applyAlignment="1" applyProtection="1">
      <alignment horizontal="center" vertical="center"/>
      <protection locked="0"/>
    </xf>
    <xf numFmtId="0" fontId="19" fillId="30" borderId="23" xfId="0" applyFont="1" applyFill="1" applyBorder="1" applyAlignment="1" applyProtection="1">
      <alignment horizontal="center" vertical="center"/>
      <protection locked="0"/>
    </xf>
    <xf numFmtId="0" fontId="19" fillId="30" borderId="22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wrapText="1"/>
    </xf>
    <xf numFmtId="0" fontId="22" fillId="36" borderId="23" xfId="0" applyFont="1" applyFill="1" applyBorder="1" applyAlignment="1" applyProtection="1">
      <alignment horizontal="center" wrapText="1"/>
    </xf>
    <xf numFmtId="0" fontId="22" fillId="36" borderId="22" xfId="0" applyFont="1" applyFill="1" applyBorder="1" applyAlignment="1" applyProtection="1">
      <alignment horizontal="center" wrapText="1"/>
    </xf>
    <xf numFmtId="0" fontId="22" fillId="36" borderId="10" xfId="0" applyFont="1" applyFill="1" applyBorder="1" applyAlignment="1" applyProtection="1">
      <alignment horizontal="center" textRotation="90" wrapText="1"/>
    </xf>
    <xf numFmtId="0" fontId="22" fillId="36" borderId="10" xfId="0" applyFont="1" applyFill="1" applyBorder="1" applyAlignment="1" applyProtection="1">
      <alignment horizontal="center" textRotation="90" wrapText="1" shrinkToFit="1"/>
    </xf>
    <xf numFmtId="0" fontId="0" fillId="0" borderId="10" xfId="0" applyBorder="1" applyAlignment="1">
      <alignment horizontal="center" wrapText="1"/>
    </xf>
    <xf numFmtId="0" fontId="50" fillId="36" borderId="26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0" fillId="36" borderId="25" xfId="0" applyFont="1" applyFill="1" applyBorder="1" applyAlignment="1" applyProtection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22" fillId="36" borderId="23" xfId="0" applyFont="1" applyFill="1" applyBorder="1" applyAlignment="1" applyProtection="1">
      <alignment horizontal="center" vertical="center" wrapText="1"/>
    </xf>
    <xf numFmtId="0" fontId="18" fillId="30" borderId="12" xfId="0" applyFont="1" applyFill="1" applyBorder="1" applyAlignment="1" applyProtection="1">
      <alignment horizontal="left" vertical="center" wrapText="1"/>
    </xf>
    <xf numFmtId="0" fontId="18" fillId="3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3" fillId="0" borderId="0" xfId="33" applyAlignment="1" applyProtection="1">
      <alignment horizontal="center" wrapText="1"/>
      <protection locked="0"/>
    </xf>
    <xf numFmtId="0" fontId="13" fillId="0" borderId="0" xfId="33" applyAlignment="1" applyProtection="1">
      <alignment wrapText="1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2" fillId="36" borderId="25" xfId="0" applyFont="1" applyFill="1" applyBorder="1" applyAlignment="1" applyProtection="1">
      <alignment horizontal="center" textRotation="90" wrapText="1" shrinkToFit="1"/>
    </xf>
    <xf numFmtId="0" fontId="0" fillId="0" borderId="22" xfId="0" applyBorder="1" applyAlignment="1" applyProtection="1">
      <alignment horizontal="center" wrapText="1"/>
    </xf>
    <xf numFmtId="0" fontId="50" fillId="36" borderId="10" xfId="0" applyFont="1" applyFill="1" applyBorder="1" applyAlignment="1" applyProtection="1">
      <alignment horizontal="center" vertical="center" wrapText="1"/>
    </xf>
    <xf numFmtId="0" fontId="22" fillId="36" borderId="25" xfId="0" applyFont="1" applyFill="1" applyBorder="1" applyAlignment="1" applyProtection="1">
      <alignment horizontal="center" textRotation="90" wrapText="1"/>
    </xf>
    <xf numFmtId="0" fontId="22" fillId="36" borderId="23" xfId="0" applyFont="1" applyFill="1" applyBorder="1" applyAlignment="1" applyProtection="1">
      <alignment horizontal="center" textRotation="90" wrapText="1"/>
    </xf>
    <xf numFmtId="0" fontId="22" fillId="36" borderId="22" xfId="0" applyFont="1" applyFill="1" applyBorder="1" applyAlignment="1" applyProtection="1">
      <alignment horizontal="center" textRotation="90" wrapText="1"/>
    </xf>
    <xf numFmtId="0" fontId="22" fillId="36" borderId="24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/>
    <xf numFmtId="0" fontId="0" fillId="29" borderId="10" xfId="0" applyFill="1" applyBorder="1" applyAlignment="1" applyProtection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3" fillId="32" borderId="12" xfId="56" applyFont="1" applyFill="1" applyBorder="1" applyAlignment="1" applyProtection="1">
      <alignment horizontal="left" vertical="top" wrapText="1"/>
      <protection hidden="1"/>
    </xf>
    <xf numFmtId="0" fontId="73" fillId="32" borderId="12" xfId="56" applyFont="1" applyFill="1" applyBorder="1" applyAlignment="1" applyProtection="1">
      <alignment vertical="top" wrapText="1"/>
      <protection hidden="1"/>
    </xf>
    <xf numFmtId="0" fontId="91" fillId="38" borderId="0" xfId="56" applyFont="1" applyFill="1" applyAlignment="1" applyProtection="1">
      <alignment horizontal="left" vertical="center" wrapText="1"/>
      <protection hidden="1"/>
    </xf>
    <xf numFmtId="0" fontId="53" fillId="0" borderId="0" xfId="56" applyAlignment="1" applyProtection="1">
      <alignment wrapText="1"/>
      <protection hidden="1"/>
    </xf>
    <xf numFmtId="0" fontId="67" fillId="39" borderId="25" xfId="56" applyFont="1" applyFill="1" applyBorder="1" applyAlignment="1" applyProtection="1">
      <alignment horizontal="center" vertical="center" textRotation="90" wrapText="1"/>
      <protection hidden="1"/>
    </xf>
    <xf numFmtId="0" fontId="67" fillId="39" borderId="23" xfId="56" applyFont="1" applyFill="1" applyBorder="1" applyAlignment="1" applyProtection="1">
      <alignment horizontal="center" vertical="center" textRotation="90" wrapText="1"/>
      <protection hidden="1"/>
    </xf>
    <xf numFmtId="0" fontId="0" fillId="0" borderId="23" xfId="0" applyBorder="1" applyAlignment="1">
      <alignment horizontal="center" vertical="center" textRotation="90" wrapText="1"/>
    </xf>
    <xf numFmtId="0" fontId="92" fillId="32" borderId="13" xfId="56" applyFont="1" applyFill="1" applyBorder="1" applyAlignment="1" applyProtection="1">
      <alignment horizontal="left" vertical="center" wrapText="1"/>
      <protection hidden="1"/>
    </xf>
    <xf numFmtId="0" fontId="0" fillId="0" borderId="13" xfId="0" applyBorder="1" applyAlignment="1">
      <alignment vertical="center" wrapText="1"/>
    </xf>
    <xf numFmtId="0" fontId="91" fillId="40" borderId="0" xfId="56" applyFont="1" applyFill="1" applyAlignment="1" applyProtection="1">
      <alignment vertical="center" wrapText="1"/>
      <protection hidden="1"/>
    </xf>
    <xf numFmtId="0" fontId="67" fillId="41" borderId="25" xfId="56" applyFont="1" applyFill="1" applyBorder="1" applyAlignment="1" applyProtection="1">
      <alignment horizontal="center" vertical="center" textRotation="90" wrapText="1"/>
      <protection hidden="1"/>
    </xf>
    <xf numFmtId="0" fontId="67" fillId="41" borderId="23" xfId="56" applyFont="1" applyFill="1" applyBorder="1" applyAlignment="1" applyProtection="1">
      <alignment horizontal="center" vertical="center" textRotation="90" wrapText="1"/>
      <protection hidden="1"/>
    </xf>
    <xf numFmtId="0" fontId="72" fillId="33" borderId="0" xfId="56" applyFont="1" applyFill="1" applyBorder="1" applyAlignment="1" applyProtection="1">
      <alignment horizontal="left" vertical="top" wrapText="1"/>
      <protection hidden="1"/>
    </xf>
    <xf numFmtId="0" fontId="63" fillId="0" borderId="0" xfId="56" applyFont="1" applyBorder="1" applyAlignment="1">
      <alignment wrapText="1"/>
    </xf>
  </cellXfs>
  <cellStyles count="69">
    <cellStyle name="20% - Cor1 2" xfId="1"/>
    <cellStyle name="20% - Cor2 2" xfId="2"/>
    <cellStyle name="20% - Cor3 2" xfId="3"/>
    <cellStyle name="20% - Cor4 2" xfId="4"/>
    <cellStyle name="20% - Cor5 2" xfId="5"/>
    <cellStyle name="20% - Cor6 2" xfId="6"/>
    <cellStyle name="40% - Cor1 2" xfId="7"/>
    <cellStyle name="40% - Cor2 2" xfId="8"/>
    <cellStyle name="40% - Cor3 2" xfId="9"/>
    <cellStyle name="40% - Cor4 2" xfId="10"/>
    <cellStyle name="40% - Cor5 2" xfId="11"/>
    <cellStyle name="40% - Cor6 2" xfId="12"/>
    <cellStyle name="60% - Cor1 2" xfId="13"/>
    <cellStyle name="60% - Cor2 2" xfId="14"/>
    <cellStyle name="60% - Cor3 2" xfId="15"/>
    <cellStyle name="60% - Cor4 2" xfId="16"/>
    <cellStyle name="60% - Cor5 2" xfId="17"/>
    <cellStyle name="60% - Cor6 2" xfId="18"/>
    <cellStyle name="Cabeçalho 1 2" xfId="19"/>
    <cellStyle name="Cabeçalho 2 2" xfId="20"/>
    <cellStyle name="Cabeçalho 3 2" xfId="21"/>
    <cellStyle name="Cabeçalho 4 2" xfId="22"/>
    <cellStyle name="Cálculo 2" xfId="23"/>
    <cellStyle name="Célula Ligada 2" xfId="24"/>
    <cellStyle name="Cor1 2" xfId="25"/>
    <cellStyle name="Cor2 2" xfId="26"/>
    <cellStyle name="Cor3 2" xfId="27"/>
    <cellStyle name="Cor4 2" xfId="28"/>
    <cellStyle name="Cor5 2" xfId="29"/>
    <cellStyle name="Cor6 2" xfId="30"/>
    <cellStyle name="Correto" xfId="31"/>
    <cellStyle name="Entrada 2" xfId="32"/>
    <cellStyle name="Hiperligação" xfId="33" builtinId="8"/>
    <cellStyle name="Hiperligação 2" xfId="34"/>
    <cellStyle name="Hiperligação 2 2" xfId="35"/>
    <cellStyle name="Hiperligação 3" xfId="36"/>
    <cellStyle name="Hiperligação 4" xfId="37"/>
    <cellStyle name="Incorreto" xfId="38"/>
    <cellStyle name="Neutro 2" xfId="39"/>
    <cellStyle name="Normal" xfId="0" builtinId="0"/>
    <cellStyle name="Normal 10" xfId="40"/>
    <cellStyle name="Normal 10 2" xfId="41"/>
    <cellStyle name="Normal 11" xfId="42"/>
    <cellStyle name="Normal 2" xfId="43"/>
    <cellStyle name="Normal 3" xfId="44"/>
    <cellStyle name="Normal 3 2" xfId="45"/>
    <cellStyle name="Normal 3 2 2" xfId="46"/>
    <cellStyle name="Normal 3 3" xfId="47"/>
    <cellStyle name="Normal 4" xfId="48"/>
    <cellStyle name="Normal 4 2" xfId="49"/>
    <cellStyle name="Normal 4 2 2" xfId="50"/>
    <cellStyle name="Normal 4 3" xfId="51"/>
    <cellStyle name="Normal 4 4" xfId="52"/>
    <cellStyle name="Normal 5" xfId="53"/>
    <cellStyle name="Normal 6" xfId="54"/>
    <cellStyle name="Normal 6 2" xfId="55"/>
    <cellStyle name="Normal 7" xfId="56"/>
    <cellStyle name="Normal 8" xfId="57"/>
    <cellStyle name="Normal 9" xfId="58"/>
    <cellStyle name="Normal_Folha1" xfId="59"/>
    <cellStyle name="Normal_Folha2" xfId="60"/>
    <cellStyle name="Nota 2" xfId="61"/>
    <cellStyle name="Percentagem 2" xfId="62"/>
    <cellStyle name="Saída 2" xfId="63"/>
    <cellStyle name="Texto de Aviso 2" xfId="64"/>
    <cellStyle name="Texto Explicativo 2" xfId="65"/>
    <cellStyle name="Título 2" xfId="66"/>
    <cellStyle name="Total 2" xfId="67"/>
    <cellStyle name="Verificar Célula 2" xfId="68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G$12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H$12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firstButton="1" fmlaLink="$E$12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F$1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142875</xdr:colOff>
      <xdr:row>24</xdr:row>
      <xdr:rowOff>57150</xdr:rowOff>
    </xdr:to>
    <xdr:sp macro="" textlink="">
      <xdr:nvSpPr>
        <xdr:cNvPr id="1095" name="AutoShape 9" descr="image002"/>
        <xdr:cNvSpPr>
          <a:spLocks noChangeAspect="1" noChangeArrowheads="1"/>
        </xdr:cNvSpPr>
      </xdr:nvSpPr>
      <xdr:spPr bwMode="auto">
        <a:xfrm>
          <a:off x="257175" y="4648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142875</xdr:colOff>
      <xdr:row>24</xdr:row>
      <xdr:rowOff>57150</xdr:rowOff>
    </xdr:to>
    <xdr:sp macro="" textlink="">
      <xdr:nvSpPr>
        <xdr:cNvPr id="1096" name="AutoShape 14" descr="image002"/>
        <xdr:cNvSpPr>
          <a:spLocks noChangeAspect="1" noChangeArrowheads="1"/>
        </xdr:cNvSpPr>
      </xdr:nvSpPr>
      <xdr:spPr bwMode="auto">
        <a:xfrm>
          <a:off x="257175" y="4648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142875</xdr:colOff>
      <xdr:row>24</xdr:row>
      <xdr:rowOff>57150</xdr:rowOff>
    </xdr:to>
    <xdr:sp macro="" textlink="">
      <xdr:nvSpPr>
        <xdr:cNvPr id="1097" name="AutoShape 15" descr="image002"/>
        <xdr:cNvSpPr>
          <a:spLocks noChangeAspect="1" noChangeArrowheads="1"/>
        </xdr:cNvSpPr>
      </xdr:nvSpPr>
      <xdr:spPr bwMode="auto">
        <a:xfrm>
          <a:off x="257175" y="4648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142875</xdr:colOff>
      <xdr:row>24</xdr:row>
      <xdr:rowOff>57150</xdr:rowOff>
    </xdr:to>
    <xdr:sp macro="" textlink="">
      <xdr:nvSpPr>
        <xdr:cNvPr id="1098" name="AutoShape 16" descr="image002"/>
        <xdr:cNvSpPr>
          <a:spLocks noChangeAspect="1" noChangeArrowheads="1"/>
        </xdr:cNvSpPr>
      </xdr:nvSpPr>
      <xdr:spPr bwMode="auto">
        <a:xfrm>
          <a:off x="257175" y="4648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142875</xdr:colOff>
      <xdr:row>24</xdr:row>
      <xdr:rowOff>57150</xdr:rowOff>
    </xdr:to>
    <xdr:sp macro="" textlink="">
      <xdr:nvSpPr>
        <xdr:cNvPr id="1099" name="AutoShape 24" descr="image002"/>
        <xdr:cNvSpPr>
          <a:spLocks noChangeAspect="1" noChangeArrowheads="1"/>
        </xdr:cNvSpPr>
      </xdr:nvSpPr>
      <xdr:spPr bwMode="auto">
        <a:xfrm>
          <a:off x="257175" y="4648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123825</xdr:rowOff>
    </xdr:to>
    <xdr:sp macro="" textlink="">
      <xdr:nvSpPr>
        <xdr:cNvPr id="1100" name="AutoShape 26" descr="image002"/>
        <xdr:cNvSpPr>
          <a:spLocks noChangeAspect="1" noChangeArrowheads="1"/>
        </xdr:cNvSpPr>
      </xdr:nvSpPr>
      <xdr:spPr bwMode="auto">
        <a:xfrm>
          <a:off x="257175" y="49339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123825</xdr:rowOff>
    </xdr:to>
    <xdr:sp macro="" textlink="">
      <xdr:nvSpPr>
        <xdr:cNvPr id="1101" name="AutoShape 27" descr="image002"/>
        <xdr:cNvSpPr>
          <a:spLocks noChangeAspect="1" noChangeArrowheads="1"/>
        </xdr:cNvSpPr>
      </xdr:nvSpPr>
      <xdr:spPr bwMode="auto">
        <a:xfrm>
          <a:off x="257175" y="49339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123825</xdr:rowOff>
    </xdr:to>
    <xdr:sp macro="" textlink="">
      <xdr:nvSpPr>
        <xdr:cNvPr id="1102" name="AutoShape 28" descr="image002"/>
        <xdr:cNvSpPr>
          <a:spLocks noChangeAspect="1" noChangeArrowheads="1"/>
        </xdr:cNvSpPr>
      </xdr:nvSpPr>
      <xdr:spPr bwMode="auto">
        <a:xfrm>
          <a:off x="257175" y="49339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123825</xdr:rowOff>
    </xdr:to>
    <xdr:sp macro="" textlink="">
      <xdr:nvSpPr>
        <xdr:cNvPr id="1103" name="AutoShape 29" descr="image002"/>
        <xdr:cNvSpPr>
          <a:spLocks noChangeAspect="1" noChangeArrowheads="1"/>
        </xdr:cNvSpPr>
      </xdr:nvSpPr>
      <xdr:spPr bwMode="auto">
        <a:xfrm>
          <a:off x="257175" y="49339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123825</xdr:rowOff>
    </xdr:to>
    <xdr:sp macro="" textlink="">
      <xdr:nvSpPr>
        <xdr:cNvPr id="1104" name="AutoShape 30" descr="image002"/>
        <xdr:cNvSpPr>
          <a:spLocks noChangeAspect="1" noChangeArrowheads="1"/>
        </xdr:cNvSpPr>
      </xdr:nvSpPr>
      <xdr:spPr bwMode="auto">
        <a:xfrm>
          <a:off x="257175" y="49339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05" name="AutoShape 27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06" name="AutoShape 28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07" name="AutoShape 29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08" name="AutoShape 30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09" name="AutoShape 26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10" name="AutoShape 27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11" name="AutoShape 28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12" name="AutoShape 29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13" name="AutoShape 30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39</xdr:row>
      <xdr:rowOff>209550</xdr:rowOff>
    </xdr:to>
    <xdr:sp macro="" textlink="">
      <xdr:nvSpPr>
        <xdr:cNvPr id="1114" name="AutoShape 26" descr="image002"/>
        <xdr:cNvSpPr>
          <a:spLocks noChangeAspect="1" noChangeArrowheads="1"/>
        </xdr:cNvSpPr>
      </xdr:nvSpPr>
      <xdr:spPr bwMode="auto">
        <a:xfrm>
          <a:off x="257175" y="6753225"/>
          <a:ext cx="142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39</xdr:row>
      <xdr:rowOff>209550</xdr:rowOff>
    </xdr:to>
    <xdr:sp macro="" textlink="">
      <xdr:nvSpPr>
        <xdr:cNvPr id="1115" name="AutoShape 27" descr="image002"/>
        <xdr:cNvSpPr>
          <a:spLocks noChangeAspect="1" noChangeArrowheads="1"/>
        </xdr:cNvSpPr>
      </xdr:nvSpPr>
      <xdr:spPr bwMode="auto">
        <a:xfrm>
          <a:off x="257175" y="6753225"/>
          <a:ext cx="142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39</xdr:row>
      <xdr:rowOff>209550</xdr:rowOff>
    </xdr:to>
    <xdr:sp macro="" textlink="">
      <xdr:nvSpPr>
        <xdr:cNvPr id="1116" name="AutoShape 28" descr="image002"/>
        <xdr:cNvSpPr>
          <a:spLocks noChangeAspect="1" noChangeArrowheads="1"/>
        </xdr:cNvSpPr>
      </xdr:nvSpPr>
      <xdr:spPr bwMode="auto">
        <a:xfrm>
          <a:off x="257175" y="6753225"/>
          <a:ext cx="142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39</xdr:row>
      <xdr:rowOff>209550</xdr:rowOff>
    </xdr:to>
    <xdr:sp macro="" textlink="">
      <xdr:nvSpPr>
        <xdr:cNvPr id="1117" name="AutoShape 29" descr="image002"/>
        <xdr:cNvSpPr>
          <a:spLocks noChangeAspect="1" noChangeArrowheads="1"/>
        </xdr:cNvSpPr>
      </xdr:nvSpPr>
      <xdr:spPr bwMode="auto">
        <a:xfrm>
          <a:off x="257175" y="6753225"/>
          <a:ext cx="142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39</xdr:row>
      <xdr:rowOff>209550</xdr:rowOff>
    </xdr:to>
    <xdr:sp macro="" textlink="">
      <xdr:nvSpPr>
        <xdr:cNvPr id="1118" name="AutoShape 30" descr="image002"/>
        <xdr:cNvSpPr>
          <a:spLocks noChangeAspect="1" noChangeArrowheads="1"/>
        </xdr:cNvSpPr>
      </xdr:nvSpPr>
      <xdr:spPr bwMode="auto">
        <a:xfrm>
          <a:off x="257175" y="6753225"/>
          <a:ext cx="142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142875</xdr:colOff>
      <xdr:row>37</xdr:row>
      <xdr:rowOff>161925</xdr:rowOff>
    </xdr:to>
    <xdr:sp macro="" textlink="">
      <xdr:nvSpPr>
        <xdr:cNvPr id="1119" name="AutoShape 26" descr="image002"/>
        <xdr:cNvSpPr>
          <a:spLocks noChangeAspect="1" noChangeArrowheads="1"/>
        </xdr:cNvSpPr>
      </xdr:nvSpPr>
      <xdr:spPr bwMode="auto">
        <a:xfrm>
          <a:off x="257175" y="7029450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142875</xdr:colOff>
      <xdr:row>37</xdr:row>
      <xdr:rowOff>161925</xdr:rowOff>
    </xdr:to>
    <xdr:sp macro="" textlink="">
      <xdr:nvSpPr>
        <xdr:cNvPr id="1120" name="AutoShape 27" descr="image002"/>
        <xdr:cNvSpPr>
          <a:spLocks noChangeAspect="1" noChangeArrowheads="1"/>
        </xdr:cNvSpPr>
      </xdr:nvSpPr>
      <xdr:spPr bwMode="auto">
        <a:xfrm>
          <a:off x="257175" y="7029450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142875</xdr:colOff>
      <xdr:row>37</xdr:row>
      <xdr:rowOff>161925</xdr:rowOff>
    </xdr:to>
    <xdr:sp macro="" textlink="">
      <xdr:nvSpPr>
        <xdr:cNvPr id="1121" name="AutoShape 28" descr="image002"/>
        <xdr:cNvSpPr>
          <a:spLocks noChangeAspect="1" noChangeArrowheads="1"/>
        </xdr:cNvSpPr>
      </xdr:nvSpPr>
      <xdr:spPr bwMode="auto">
        <a:xfrm>
          <a:off x="257175" y="7029450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142875</xdr:colOff>
      <xdr:row>37</xdr:row>
      <xdr:rowOff>161925</xdr:rowOff>
    </xdr:to>
    <xdr:sp macro="" textlink="">
      <xdr:nvSpPr>
        <xdr:cNvPr id="1122" name="AutoShape 29" descr="image002"/>
        <xdr:cNvSpPr>
          <a:spLocks noChangeAspect="1" noChangeArrowheads="1"/>
        </xdr:cNvSpPr>
      </xdr:nvSpPr>
      <xdr:spPr bwMode="auto">
        <a:xfrm>
          <a:off x="257175" y="7029450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142875</xdr:colOff>
      <xdr:row>37</xdr:row>
      <xdr:rowOff>161925</xdr:rowOff>
    </xdr:to>
    <xdr:sp macro="" textlink="">
      <xdr:nvSpPr>
        <xdr:cNvPr id="1123" name="AutoShape 30" descr="image002"/>
        <xdr:cNvSpPr>
          <a:spLocks noChangeAspect="1" noChangeArrowheads="1"/>
        </xdr:cNvSpPr>
      </xdr:nvSpPr>
      <xdr:spPr bwMode="auto">
        <a:xfrm>
          <a:off x="257175" y="7029450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24" name="AutoShape 26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25" name="AutoShape 27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26" name="AutoShape 28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27" name="AutoShape 29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142875</xdr:colOff>
      <xdr:row>35</xdr:row>
      <xdr:rowOff>161925</xdr:rowOff>
    </xdr:to>
    <xdr:sp macro="" textlink="">
      <xdr:nvSpPr>
        <xdr:cNvPr id="1128" name="AutoShape 30" descr="image002"/>
        <xdr:cNvSpPr>
          <a:spLocks noChangeAspect="1" noChangeArrowheads="1"/>
        </xdr:cNvSpPr>
      </xdr:nvSpPr>
      <xdr:spPr bwMode="auto">
        <a:xfrm>
          <a:off x="257175" y="6753225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6</xdr:col>
      <xdr:colOff>1019175</xdr:colOff>
      <xdr:row>54</xdr:row>
      <xdr:rowOff>9525</xdr:rowOff>
    </xdr:to>
    <xdr:pic>
      <xdr:nvPicPr>
        <xdr:cNvPr id="1129" name="Imagem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7925"/>
          <a:ext cx="6515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0</xdr:col>
      <xdr:colOff>142875</xdr:colOff>
      <xdr:row>64</xdr:row>
      <xdr:rowOff>123825</xdr:rowOff>
    </xdr:to>
    <xdr:sp macro="" textlink="">
      <xdr:nvSpPr>
        <xdr:cNvPr id="2057" name="AutoShape 2" descr="image002"/>
        <xdr:cNvSpPr>
          <a:spLocks noChangeAspect="1" noChangeArrowheads="1"/>
        </xdr:cNvSpPr>
      </xdr:nvSpPr>
      <xdr:spPr bwMode="auto">
        <a:xfrm>
          <a:off x="0" y="174021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142875</xdr:colOff>
      <xdr:row>64</xdr:row>
      <xdr:rowOff>123825</xdr:rowOff>
    </xdr:to>
    <xdr:sp macro="" textlink="">
      <xdr:nvSpPr>
        <xdr:cNvPr id="2058" name="AutoShape 3" descr="image002"/>
        <xdr:cNvSpPr>
          <a:spLocks noChangeAspect="1" noChangeArrowheads="1"/>
        </xdr:cNvSpPr>
      </xdr:nvSpPr>
      <xdr:spPr bwMode="auto">
        <a:xfrm>
          <a:off x="0" y="174021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142875</xdr:colOff>
      <xdr:row>64</xdr:row>
      <xdr:rowOff>123825</xdr:rowOff>
    </xdr:to>
    <xdr:sp macro="" textlink="">
      <xdr:nvSpPr>
        <xdr:cNvPr id="2059" name="AutoShape 4" descr="image002"/>
        <xdr:cNvSpPr>
          <a:spLocks noChangeAspect="1" noChangeArrowheads="1"/>
        </xdr:cNvSpPr>
      </xdr:nvSpPr>
      <xdr:spPr bwMode="auto">
        <a:xfrm>
          <a:off x="0" y="174021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142875</xdr:colOff>
      <xdr:row>64</xdr:row>
      <xdr:rowOff>123825</xdr:rowOff>
    </xdr:to>
    <xdr:sp macro="" textlink="">
      <xdr:nvSpPr>
        <xdr:cNvPr id="2060" name="AutoShape 10" descr="image002"/>
        <xdr:cNvSpPr>
          <a:spLocks noChangeAspect="1" noChangeArrowheads="1"/>
        </xdr:cNvSpPr>
      </xdr:nvSpPr>
      <xdr:spPr bwMode="auto">
        <a:xfrm>
          <a:off x="0" y="174021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5</xdr:col>
          <xdr:colOff>0</xdr:colOff>
          <xdr:row>11</xdr:row>
          <xdr:rowOff>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47625</xdr:rowOff>
        </xdr:from>
        <xdr:to>
          <xdr:col>4</xdr:col>
          <xdr:colOff>609600</xdr:colOff>
          <xdr:row>10</xdr:row>
          <xdr:rowOff>266700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</xdr:row>
          <xdr:rowOff>47625</xdr:rowOff>
        </xdr:from>
        <xdr:to>
          <xdr:col>4</xdr:col>
          <xdr:colOff>609600</xdr:colOff>
          <xdr:row>9</xdr:row>
          <xdr:rowOff>266700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</xdr:row>
          <xdr:rowOff>47625</xdr:rowOff>
        </xdr:from>
        <xdr:to>
          <xdr:col>4</xdr:col>
          <xdr:colOff>609600</xdr:colOff>
          <xdr:row>8</xdr:row>
          <xdr:rowOff>266700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57150</xdr:rowOff>
        </xdr:from>
        <xdr:to>
          <xdr:col>4</xdr:col>
          <xdr:colOff>609600</xdr:colOff>
          <xdr:row>7</xdr:row>
          <xdr:rowOff>276225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0</xdr:colOff>
          <xdr:row>11</xdr:row>
          <xdr:rowOff>0</xdr:rowOff>
        </xdr:to>
        <xdr:sp macro="" textlink="">
          <xdr:nvSpPr>
            <xdr:cNvPr id="3078" name="Group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10</xdr:row>
          <xdr:rowOff>47625</xdr:rowOff>
        </xdr:from>
        <xdr:to>
          <xdr:col>5</xdr:col>
          <xdr:colOff>638175</xdr:colOff>
          <xdr:row>10</xdr:row>
          <xdr:rowOff>266700</xdr:rowOff>
        </xdr:to>
        <xdr:sp macro="" textlink="">
          <xdr:nvSpPr>
            <xdr:cNvPr id="3079" name="Option 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47625</xdr:rowOff>
        </xdr:from>
        <xdr:to>
          <xdr:col>5</xdr:col>
          <xdr:colOff>638175</xdr:colOff>
          <xdr:row>9</xdr:row>
          <xdr:rowOff>266700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</xdr:row>
          <xdr:rowOff>38100</xdr:rowOff>
        </xdr:from>
        <xdr:to>
          <xdr:col>5</xdr:col>
          <xdr:colOff>638175</xdr:colOff>
          <xdr:row>8</xdr:row>
          <xdr:rowOff>257175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7</xdr:row>
          <xdr:rowOff>57150</xdr:rowOff>
        </xdr:from>
        <xdr:to>
          <xdr:col>5</xdr:col>
          <xdr:colOff>638175</xdr:colOff>
          <xdr:row>7</xdr:row>
          <xdr:rowOff>276225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3083" name="Group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47625</xdr:rowOff>
        </xdr:from>
        <xdr:to>
          <xdr:col>6</xdr:col>
          <xdr:colOff>600075</xdr:colOff>
          <xdr:row>10</xdr:row>
          <xdr:rowOff>266700</xdr:rowOff>
        </xdr:to>
        <xdr:sp macro="" textlink="">
          <xdr:nvSpPr>
            <xdr:cNvPr id="3084" name="Option Butto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9</xdr:row>
          <xdr:rowOff>47625</xdr:rowOff>
        </xdr:from>
        <xdr:to>
          <xdr:col>6</xdr:col>
          <xdr:colOff>600075</xdr:colOff>
          <xdr:row>9</xdr:row>
          <xdr:rowOff>266700</xdr:rowOff>
        </xdr:to>
        <xdr:sp macro="" textlink="">
          <xdr:nvSpPr>
            <xdr:cNvPr id="3085" name="Option Butto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47625</xdr:rowOff>
        </xdr:from>
        <xdr:to>
          <xdr:col>6</xdr:col>
          <xdr:colOff>600075</xdr:colOff>
          <xdr:row>8</xdr:row>
          <xdr:rowOff>266700</xdr:rowOff>
        </xdr:to>
        <xdr:sp macro="" textlink="">
          <xdr:nvSpPr>
            <xdr:cNvPr id="3086" name="Option Butto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7</xdr:row>
          <xdr:rowOff>57150</xdr:rowOff>
        </xdr:from>
        <xdr:to>
          <xdr:col>6</xdr:col>
          <xdr:colOff>600075</xdr:colOff>
          <xdr:row>7</xdr:row>
          <xdr:rowOff>276225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3088" name="Group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10</xdr:row>
          <xdr:rowOff>47625</xdr:rowOff>
        </xdr:from>
        <xdr:to>
          <xdr:col>7</xdr:col>
          <xdr:colOff>600075</xdr:colOff>
          <xdr:row>10</xdr:row>
          <xdr:rowOff>266700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9</xdr:row>
          <xdr:rowOff>47625</xdr:rowOff>
        </xdr:from>
        <xdr:to>
          <xdr:col>7</xdr:col>
          <xdr:colOff>600075</xdr:colOff>
          <xdr:row>9</xdr:row>
          <xdr:rowOff>266700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8</xdr:row>
          <xdr:rowOff>47625</xdr:rowOff>
        </xdr:from>
        <xdr:to>
          <xdr:col>7</xdr:col>
          <xdr:colOff>600075</xdr:colOff>
          <xdr:row>8</xdr:row>
          <xdr:rowOff>266700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7</xdr:row>
          <xdr:rowOff>47625</xdr:rowOff>
        </xdr:from>
        <xdr:to>
          <xdr:col>7</xdr:col>
          <xdr:colOff>600075</xdr:colOff>
          <xdr:row>7</xdr:row>
          <xdr:rowOff>266700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5</xdr:row>
      <xdr:rowOff>123825</xdr:rowOff>
    </xdr:to>
    <xdr:sp macro="" textlink="">
      <xdr:nvSpPr>
        <xdr:cNvPr id="4117" name="AutoShape 1" descr="image002"/>
        <xdr:cNvSpPr>
          <a:spLocks noChangeAspect="1" noChangeArrowheads="1"/>
        </xdr:cNvSpPr>
      </xdr:nvSpPr>
      <xdr:spPr bwMode="auto">
        <a:xfrm>
          <a:off x="323850" y="16192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5</xdr:row>
      <xdr:rowOff>123825</xdr:rowOff>
    </xdr:to>
    <xdr:sp macro="" textlink="">
      <xdr:nvSpPr>
        <xdr:cNvPr id="4118" name="AutoShape 2" descr="image002"/>
        <xdr:cNvSpPr>
          <a:spLocks noChangeAspect="1" noChangeArrowheads="1"/>
        </xdr:cNvSpPr>
      </xdr:nvSpPr>
      <xdr:spPr bwMode="auto">
        <a:xfrm>
          <a:off x="323850" y="16192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5</xdr:row>
      <xdr:rowOff>123825</xdr:rowOff>
    </xdr:to>
    <xdr:sp macro="" textlink="">
      <xdr:nvSpPr>
        <xdr:cNvPr id="4119" name="AutoShape 12" descr="image002"/>
        <xdr:cNvSpPr>
          <a:spLocks noChangeAspect="1" noChangeArrowheads="1"/>
        </xdr:cNvSpPr>
      </xdr:nvSpPr>
      <xdr:spPr bwMode="auto">
        <a:xfrm>
          <a:off x="323850" y="16192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142875</xdr:colOff>
      <xdr:row>5</xdr:row>
      <xdr:rowOff>123825</xdr:rowOff>
    </xdr:to>
    <xdr:sp macro="" textlink="">
      <xdr:nvSpPr>
        <xdr:cNvPr id="4120" name="AutoShape 14" descr="image002"/>
        <xdr:cNvSpPr>
          <a:spLocks noChangeAspect="1" noChangeArrowheads="1"/>
        </xdr:cNvSpPr>
      </xdr:nvSpPr>
      <xdr:spPr bwMode="auto">
        <a:xfrm>
          <a:off x="14287500" y="16192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142875</xdr:colOff>
      <xdr:row>5</xdr:row>
      <xdr:rowOff>123825</xdr:rowOff>
    </xdr:to>
    <xdr:sp macro="" textlink="">
      <xdr:nvSpPr>
        <xdr:cNvPr id="4121" name="AutoShape 3" descr="image002"/>
        <xdr:cNvSpPr>
          <a:spLocks noChangeAspect="1" noChangeArrowheads="1"/>
        </xdr:cNvSpPr>
      </xdr:nvSpPr>
      <xdr:spPr bwMode="auto">
        <a:xfrm>
          <a:off x="323850" y="16192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142875</xdr:colOff>
      <xdr:row>5</xdr:row>
      <xdr:rowOff>123825</xdr:rowOff>
    </xdr:to>
    <xdr:sp macro="" textlink="">
      <xdr:nvSpPr>
        <xdr:cNvPr id="4122" name="AutoShape 14" descr="image002"/>
        <xdr:cNvSpPr>
          <a:spLocks noChangeAspect="1" noChangeArrowheads="1"/>
        </xdr:cNvSpPr>
      </xdr:nvSpPr>
      <xdr:spPr bwMode="auto">
        <a:xfrm>
          <a:off x="11820525" y="16192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123825</xdr:rowOff>
    </xdr:to>
    <xdr:sp macro="" textlink="">
      <xdr:nvSpPr>
        <xdr:cNvPr id="4123" name="AutoShape 1" descr="image002"/>
        <xdr:cNvSpPr>
          <a:spLocks noChangeAspect="1" noChangeArrowheads="1"/>
        </xdr:cNvSpPr>
      </xdr:nvSpPr>
      <xdr:spPr bwMode="auto">
        <a:xfrm>
          <a:off x="0" y="11715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123825</xdr:rowOff>
    </xdr:to>
    <xdr:sp macro="" textlink="">
      <xdr:nvSpPr>
        <xdr:cNvPr id="4124" name="AutoShape 2" descr="image002"/>
        <xdr:cNvSpPr>
          <a:spLocks noChangeAspect="1" noChangeArrowheads="1"/>
        </xdr:cNvSpPr>
      </xdr:nvSpPr>
      <xdr:spPr bwMode="auto">
        <a:xfrm>
          <a:off x="0" y="11715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123825</xdr:rowOff>
    </xdr:to>
    <xdr:sp macro="" textlink="">
      <xdr:nvSpPr>
        <xdr:cNvPr id="4125" name="AutoShape 12" descr="image002"/>
        <xdr:cNvSpPr>
          <a:spLocks noChangeAspect="1" noChangeArrowheads="1"/>
        </xdr:cNvSpPr>
      </xdr:nvSpPr>
      <xdr:spPr bwMode="auto">
        <a:xfrm>
          <a:off x="0" y="11715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142875</xdr:colOff>
      <xdr:row>4</xdr:row>
      <xdr:rowOff>123825</xdr:rowOff>
    </xdr:to>
    <xdr:sp macro="" textlink="">
      <xdr:nvSpPr>
        <xdr:cNvPr id="4126" name="AutoShape 3" descr="image002"/>
        <xdr:cNvSpPr>
          <a:spLocks noChangeAspect="1" noChangeArrowheads="1"/>
        </xdr:cNvSpPr>
      </xdr:nvSpPr>
      <xdr:spPr bwMode="auto">
        <a:xfrm>
          <a:off x="0" y="11715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142875</xdr:colOff>
      <xdr:row>4</xdr:row>
      <xdr:rowOff>123825</xdr:rowOff>
    </xdr:to>
    <xdr:sp macro="" textlink="">
      <xdr:nvSpPr>
        <xdr:cNvPr id="5193" name="AutoShape 1" descr="image002"/>
        <xdr:cNvSpPr>
          <a:spLocks noChangeAspect="1" noChangeArrowheads="1"/>
        </xdr:cNvSpPr>
      </xdr:nvSpPr>
      <xdr:spPr bwMode="auto">
        <a:xfrm>
          <a:off x="2352675" y="1057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142875</xdr:colOff>
      <xdr:row>4</xdr:row>
      <xdr:rowOff>123825</xdr:rowOff>
    </xdr:to>
    <xdr:sp macro="" textlink="">
      <xdr:nvSpPr>
        <xdr:cNvPr id="5194" name="AutoShape 2" descr="image002"/>
        <xdr:cNvSpPr>
          <a:spLocks noChangeAspect="1" noChangeArrowheads="1"/>
        </xdr:cNvSpPr>
      </xdr:nvSpPr>
      <xdr:spPr bwMode="auto">
        <a:xfrm>
          <a:off x="2352675" y="1057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142875</xdr:colOff>
      <xdr:row>4</xdr:row>
      <xdr:rowOff>123825</xdr:rowOff>
    </xdr:to>
    <xdr:sp macro="" textlink="">
      <xdr:nvSpPr>
        <xdr:cNvPr id="5195" name="AutoShape 3" descr="image002"/>
        <xdr:cNvSpPr>
          <a:spLocks noChangeAspect="1" noChangeArrowheads="1"/>
        </xdr:cNvSpPr>
      </xdr:nvSpPr>
      <xdr:spPr bwMode="auto">
        <a:xfrm>
          <a:off x="2352675" y="1057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142875</xdr:colOff>
      <xdr:row>4</xdr:row>
      <xdr:rowOff>123825</xdr:rowOff>
    </xdr:to>
    <xdr:sp macro="" textlink="">
      <xdr:nvSpPr>
        <xdr:cNvPr id="5196" name="AutoShape 4" descr="image002"/>
        <xdr:cNvSpPr>
          <a:spLocks noChangeAspect="1" noChangeArrowheads="1"/>
        </xdr:cNvSpPr>
      </xdr:nvSpPr>
      <xdr:spPr bwMode="auto">
        <a:xfrm>
          <a:off x="2352675" y="1057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142875</xdr:colOff>
      <xdr:row>4</xdr:row>
      <xdr:rowOff>123825</xdr:rowOff>
    </xdr:to>
    <xdr:sp macro="" textlink="">
      <xdr:nvSpPr>
        <xdr:cNvPr id="5197" name="AutoShape 9" descr="image002"/>
        <xdr:cNvSpPr>
          <a:spLocks noChangeAspect="1" noChangeArrowheads="1"/>
        </xdr:cNvSpPr>
      </xdr:nvSpPr>
      <xdr:spPr bwMode="auto">
        <a:xfrm>
          <a:off x="2352675" y="1057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142875</xdr:colOff>
      <xdr:row>4</xdr:row>
      <xdr:rowOff>123825</xdr:rowOff>
    </xdr:to>
    <xdr:sp macro="" textlink="">
      <xdr:nvSpPr>
        <xdr:cNvPr id="5198" name="AutoShape 10" descr="image002"/>
        <xdr:cNvSpPr>
          <a:spLocks noChangeAspect="1" noChangeArrowheads="1"/>
        </xdr:cNvSpPr>
      </xdr:nvSpPr>
      <xdr:spPr bwMode="auto">
        <a:xfrm>
          <a:off x="2352675" y="1057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142875</xdr:colOff>
      <xdr:row>4</xdr:row>
      <xdr:rowOff>123825</xdr:rowOff>
    </xdr:to>
    <xdr:sp macro="" textlink="">
      <xdr:nvSpPr>
        <xdr:cNvPr id="5199" name="AutoShape 11" descr="image002"/>
        <xdr:cNvSpPr>
          <a:spLocks noChangeAspect="1" noChangeArrowheads="1"/>
        </xdr:cNvSpPr>
      </xdr:nvSpPr>
      <xdr:spPr bwMode="auto">
        <a:xfrm>
          <a:off x="2352675" y="1057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142875</xdr:colOff>
      <xdr:row>4</xdr:row>
      <xdr:rowOff>123825</xdr:rowOff>
    </xdr:to>
    <xdr:sp macro="" textlink="">
      <xdr:nvSpPr>
        <xdr:cNvPr id="5200" name="AutoShape 12" descr="image002"/>
        <xdr:cNvSpPr>
          <a:spLocks noChangeAspect="1" noChangeArrowheads="1"/>
        </xdr:cNvSpPr>
      </xdr:nvSpPr>
      <xdr:spPr bwMode="auto">
        <a:xfrm>
          <a:off x="2352675" y="1057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142875</xdr:colOff>
      <xdr:row>4</xdr:row>
      <xdr:rowOff>123825</xdr:rowOff>
    </xdr:to>
    <xdr:sp macro="" textlink="">
      <xdr:nvSpPr>
        <xdr:cNvPr id="5201" name="AutoShape 14" descr="image002"/>
        <xdr:cNvSpPr>
          <a:spLocks noChangeAspect="1" noChangeArrowheads="1"/>
        </xdr:cNvSpPr>
      </xdr:nvSpPr>
      <xdr:spPr bwMode="auto">
        <a:xfrm>
          <a:off x="2352675" y="10572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5202" name="AutoShape 1" descr="image002"/>
        <xdr:cNvSpPr>
          <a:spLocks noChangeAspect="1" noChangeArrowheads="1"/>
        </xdr:cNvSpPr>
      </xdr:nvSpPr>
      <xdr:spPr bwMode="auto">
        <a:xfrm>
          <a:off x="2352675" y="3124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5203" name="AutoShape 2" descr="image002"/>
        <xdr:cNvSpPr>
          <a:spLocks noChangeAspect="1" noChangeArrowheads="1"/>
        </xdr:cNvSpPr>
      </xdr:nvSpPr>
      <xdr:spPr bwMode="auto">
        <a:xfrm>
          <a:off x="2352675" y="3124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5204" name="AutoShape 3" descr="image002"/>
        <xdr:cNvSpPr>
          <a:spLocks noChangeAspect="1" noChangeArrowheads="1"/>
        </xdr:cNvSpPr>
      </xdr:nvSpPr>
      <xdr:spPr bwMode="auto">
        <a:xfrm>
          <a:off x="2352675" y="3124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5205" name="AutoShape 4" descr="image002"/>
        <xdr:cNvSpPr>
          <a:spLocks noChangeAspect="1" noChangeArrowheads="1"/>
        </xdr:cNvSpPr>
      </xdr:nvSpPr>
      <xdr:spPr bwMode="auto">
        <a:xfrm>
          <a:off x="2352675" y="3124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5206" name="AutoShape 9" descr="image002"/>
        <xdr:cNvSpPr>
          <a:spLocks noChangeAspect="1" noChangeArrowheads="1"/>
        </xdr:cNvSpPr>
      </xdr:nvSpPr>
      <xdr:spPr bwMode="auto">
        <a:xfrm>
          <a:off x="2352675" y="3124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5207" name="AutoShape 10" descr="image002"/>
        <xdr:cNvSpPr>
          <a:spLocks noChangeAspect="1" noChangeArrowheads="1"/>
        </xdr:cNvSpPr>
      </xdr:nvSpPr>
      <xdr:spPr bwMode="auto">
        <a:xfrm>
          <a:off x="2352675" y="3124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5208" name="AutoShape 11" descr="image002"/>
        <xdr:cNvSpPr>
          <a:spLocks noChangeAspect="1" noChangeArrowheads="1"/>
        </xdr:cNvSpPr>
      </xdr:nvSpPr>
      <xdr:spPr bwMode="auto">
        <a:xfrm>
          <a:off x="2352675" y="3124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5209" name="AutoShape 12" descr="image002"/>
        <xdr:cNvSpPr>
          <a:spLocks noChangeAspect="1" noChangeArrowheads="1"/>
        </xdr:cNvSpPr>
      </xdr:nvSpPr>
      <xdr:spPr bwMode="auto">
        <a:xfrm>
          <a:off x="2352675" y="3124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123825</xdr:rowOff>
    </xdr:to>
    <xdr:sp macro="" textlink="">
      <xdr:nvSpPr>
        <xdr:cNvPr id="5210" name="AutoShape 14" descr="image002"/>
        <xdr:cNvSpPr>
          <a:spLocks noChangeAspect="1" noChangeArrowheads="1"/>
        </xdr:cNvSpPr>
      </xdr:nvSpPr>
      <xdr:spPr bwMode="auto">
        <a:xfrm>
          <a:off x="2352675" y="31242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11" name="AutoShape 1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12" name="AutoShape 2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13" name="AutoShape 3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14" name="AutoShape 4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15" name="AutoShape 9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16" name="AutoShape 10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17" name="AutoShape 11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18" name="AutoShape 12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19" name="AutoShape 14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20" name="AutoShape 1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21" name="AutoShape 2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22" name="AutoShape 3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23" name="AutoShape 4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24" name="AutoShape 9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25" name="AutoShape 10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26" name="AutoShape 11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27" name="AutoShape 12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142875</xdr:colOff>
      <xdr:row>18</xdr:row>
      <xdr:rowOff>123825</xdr:rowOff>
    </xdr:to>
    <xdr:sp macro="" textlink="">
      <xdr:nvSpPr>
        <xdr:cNvPr id="5228" name="AutoShape 14" descr="image002"/>
        <xdr:cNvSpPr>
          <a:spLocks noChangeAspect="1" noChangeArrowheads="1"/>
        </xdr:cNvSpPr>
      </xdr:nvSpPr>
      <xdr:spPr bwMode="auto">
        <a:xfrm>
          <a:off x="2352675" y="43243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dre/Ambiente%20de%20trabalho/TEIP_2013_14/plano%20de%20melhoria_2013_14/relatorioTEIP%202011_2012_draf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ndre/Ambiente%20de%20trabalho/Relat&#243;rio%2011_12/pedido%20de%20relat&#243;rio/relatorioTEIP%202011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0_Atualização de dados"/>
      <sheetName val="1_IAA"/>
      <sheetName val="2_Av I"/>
      <sheetName val="3_Av Ext"/>
      <sheetName val="4_Indisciplina"/>
      <sheetName val="5_Metas"/>
      <sheetName val="6_Classif Ações"/>
      <sheetName val="6_Classif Acções "/>
      <sheetName val="6_Classif Ações_PDF"/>
      <sheetName val="7_Ações_alcançaram metas"/>
      <sheetName val="8_Ações_não alcançaram metas"/>
      <sheetName val="9_Grau de satisfação"/>
      <sheetName val="10 e 11"/>
      <sheetName val="12_SWOT"/>
      <sheetName val="13_Comentários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0_Atualização de dados"/>
      <sheetName val="1_IAA"/>
      <sheetName val="2_Av I"/>
      <sheetName val="3_Av Ext"/>
      <sheetName val="4_Indisciplina"/>
      <sheetName val="5_Metas"/>
      <sheetName val="6_Classif Ações"/>
      <sheetName val="6_Classif Ações_PDF"/>
      <sheetName val="7_Ações_alcançaram metas"/>
      <sheetName val="8_Ações_não alcançaram metas"/>
      <sheetName val="9_Grau de satisfação"/>
      <sheetName val="10 e 11"/>
      <sheetName val="12_SWOT"/>
      <sheetName val="13_Comentários"/>
      <sheetName val="Fo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M49"/>
  <sheetViews>
    <sheetView showGridLines="0" topLeftCell="A21" zoomScaleNormal="100" workbookViewId="0">
      <selection activeCell="K32" sqref="K32"/>
    </sheetView>
  </sheetViews>
  <sheetFormatPr defaultRowHeight="12.75" x14ac:dyDescent="0.2"/>
  <cols>
    <col min="1" max="1" width="3.85546875" customWidth="1"/>
    <col min="2" max="7" width="15.7109375" customWidth="1"/>
    <col min="8" max="8" width="3.140625" customWidth="1"/>
  </cols>
  <sheetData>
    <row r="1" spans="1:9" ht="24" customHeight="1" x14ac:dyDescent="0.3">
      <c r="A1" s="256" t="s">
        <v>0</v>
      </c>
      <c r="B1" s="257"/>
      <c r="C1" s="257"/>
      <c r="D1" s="257"/>
      <c r="E1" s="257"/>
      <c r="F1" s="257"/>
      <c r="G1" s="257"/>
      <c r="H1" s="257"/>
    </row>
    <row r="3" spans="1:9" x14ac:dyDescent="0.2">
      <c r="B3" s="1" t="s">
        <v>1</v>
      </c>
    </row>
    <row r="4" spans="1:9" s="2" customFormat="1" ht="18.75" customHeight="1" x14ac:dyDescent="0.2">
      <c r="B4" s="3" t="str">
        <f>IF(VLOOKUP(B5,Folha1!A2:D139,3)&gt;0,VLOOKUP(B5,Folha1!A2:D139,4),"")</f>
        <v>Agrupamento de Escolas Maximinos</v>
      </c>
      <c r="C4" s="4"/>
      <c r="D4" s="4"/>
      <c r="E4" s="4"/>
      <c r="F4" s="5"/>
      <c r="G4" s="6">
        <f>IF(VLOOKUP(B5,Folha1!A2:D139,3)&gt;0,VLOOKUP(B5,Folha1!A2:D139,3),"")</f>
        <v>303089</v>
      </c>
    </row>
    <row r="5" spans="1:9" s="2" customFormat="1" ht="0.75" customHeight="1" x14ac:dyDescent="0.2">
      <c r="B5" s="7">
        <v>40</v>
      </c>
      <c r="C5" s="8"/>
      <c r="D5" s="8"/>
      <c r="E5" s="8"/>
      <c r="F5" s="9"/>
      <c r="G5" s="10"/>
    </row>
    <row r="6" spans="1:9" s="2" customFormat="1" ht="18.75" customHeight="1" x14ac:dyDescent="0.2">
      <c r="B6" s="11"/>
      <c r="C6" s="11"/>
      <c r="D6" s="11"/>
      <c r="E6" s="11"/>
      <c r="F6" s="12"/>
      <c r="G6" s="10"/>
    </row>
    <row r="7" spans="1:9" s="2" customFormat="1" ht="27.75" customHeight="1" x14ac:dyDescent="0.2">
      <c r="B7" s="258" t="s">
        <v>484</v>
      </c>
      <c r="C7" s="259"/>
      <c r="D7" s="259"/>
      <c r="E7" s="259"/>
      <c r="F7" s="259"/>
      <c r="G7" s="260"/>
    </row>
    <row r="8" spans="1:9" s="2" customFormat="1" ht="18.75" customHeight="1" x14ac:dyDescent="0.2">
      <c r="B8" s="11"/>
      <c r="C8" s="11"/>
      <c r="D8" s="11"/>
      <c r="E8" s="11"/>
      <c r="F8" s="12"/>
      <c r="G8" s="10"/>
    </row>
    <row r="9" spans="1:9" ht="15" customHeight="1" x14ac:dyDescent="0.2">
      <c r="B9" s="13" t="s">
        <v>2</v>
      </c>
    </row>
    <row r="10" spans="1:9" ht="17.25" customHeight="1" x14ac:dyDescent="0.2">
      <c r="A10" s="14" t="s">
        <v>3</v>
      </c>
      <c r="B10" s="261" t="s">
        <v>4</v>
      </c>
      <c r="C10" s="261"/>
      <c r="D10" s="261"/>
      <c r="E10" s="261"/>
      <c r="F10" s="261"/>
      <c r="G10" s="261"/>
      <c r="H10" s="261"/>
    </row>
    <row r="11" spans="1:9" ht="5.25" customHeight="1" x14ac:dyDescent="0.25">
      <c r="A11" s="15"/>
      <c r="B11" s="262"/>
      <c r="C11" s="262"/>
      <c r="D11" s="262"/>
      <c r="E11" s="262"/>
      <c r="F11" s="262"/>
      <c r="G11" s="262"/>
      <c r="H11" s="262"/>
      <c r="I11" s="16"/>
    </row>
    <row r="12" spans="1:9" ht="18" customHeight="1" x14ac:dyDescent="0.2">
      <c r="A12" s="17" t="s">
        <v>5</v>
      </c>
      <c r="B12" s="263" t="s">
        <v>6</v>
      </c>
      <c r="C12" s="263"/>
      <c r="D12" s="263"/>
      <c r="E12" s="263"/>
      <c r="F12" s="263"/>
      <c r="G12" s="263"/>
      <c r="H12" s="263"/>
      <c r="I12" s="16"/>
    </row>
    <row r="13" spans="1:9" ht="17.25" customHeight="1" x14ac:dyDescent="0.2">
      <c r="A13" s="199" t="s">
        <v>7</v>
      </c>
      <c r="B13" s="255" t="s">
        <v>8</v>
      </c>
      <c r="C13" s="255"/>
      <c r="D13" s="255"/>
      <c r="E13" s="255"/>
      <c r="F13" s="255"/>
      <c r="G13" s="255"/>
      <c r="H13" s="255"/>
      <c r="I13" s="16"/>
    </row>
    <row r="14" spans="1:9" ht="16.5" customHeight="1" x14ac:dyDescent="0.2">
      <c r="A14" s="199" t="s">
        <v>9</v>
      </c>
      <c r="B14" s="255" t="s">
        <v>10</v>
      </c>
      <c r="C14" s="255"/>
      <c r="D14" s="255"/>
      <c r="E14" s="255"/>
      <c r="F14" s="255"/>
      <c r="G14" s="255"/>
      <c r="H14" s="255"/>
      <c r="I14" s="16"/>
    </row>
    <row r="15" spans="1:9" ht="5.25" customHeight="1" x14ac:dyDescent="0.25">
      <c r="A15" s="15"/>
      <c r="B15" s="262"/>
      <c r="C15" s="262"/>
      <c r="D15" s="262"/>
      <c r="E15" s="262"/>
      <c r="F15" s="262"/>
      <c r="G15" s="262"/>
      <c r="H15" s="262"/>
      <c r="I15" s="16"/>
    </row>
    <row r="16" spans="1:9" ht="17.25" customHeight="1" x14ac:dyDescent="0.2">
      <c r="A16" s="17" t="s">
        <v>11</v>
      </c>
      <c r="B16" s="263" t="s">
        <v>399</v>
      </c>
      <c r="C16" s="263"/>
      <c r="D16" s="263"/>
      <c r="E16" s="263"/>
      <c r="F16" s="263"/>
      <c r="G16" s="263"/>
      <c r="H16" s="263"/>
      <c r="I16" s="16"/>
    </row>
    <row r="17" spans="1:9" ht="16.5" customHeight="1" x14ac:dyDescent="0.2">
      <c r="A17" s="199" t="s">
        <v>7</v>
      </c>
      <c r="B17" s="264" t="s">
        <v>400</v>
      </c>
      <c r="C17" s="264"/>
      <c r="D17" s="264"/>
      <c r="E17" s="264"/>
      <c r="F17" s="264"/>
      <c r="G17" s="264"/>
      <c r="H17" s="193"/>
      <c r="I17" s="16"/>
    </row>
    <row r="18" spans="1:9" ht="16.5" customHeight="1" x14ac:dyDescent="0.2">
      <c r="A18" s="199" t="s">
        <v>9</v>
      </c>
      <c r="B18" s="264" t="s">
        <v>410</v>
      </c>
      <c r="C18" s="264"/>
      <c r="D18" s="264"/>
      <c r="E18" s="264"/>
      <c r="F18" s="264"/>
      <c r="G18" s="264"/>
      <c r="H18" s="193"/>
      <c r="I18" s="16"/>
    </row>
    <row r="19" spans="1:9" ht="16.5" customHeight="1" x14ac:dyDescent="0.2">
      <c r="A19" s="199" t="s">
        <v>401</v>
      </c>
      <c r="B19" s="264" t="s">
        <v>402</v>
      </c>
      <c r="C19" s="264"/>
      <c r="D19" s="264"/>
      <c r="E19" s="264"/>
      <c r="F19" s="264"/>
      <c r="G19" s="264"/>
      <c r="H19" s="193"/>
      <c r="I19" s="16"/>
    </row>
    <row r="20" spans="1:9" ht="16.5" customHeight="1" x14ac:dyDescent="0.2">
      <c r="A20" s="199" t="s">
        <v>403</v>
      </c>
      <c r="B20" s="264" t="s">
        <v>404</v>
      </c>
      <c r="C20" s="264"/>
      <c r="D20" s="264"/>
      <c r="E20" s="264"/>
      <c r="F20" s="264"/>
      <c r="G20" s="264"/>
      <c r="H20" s="193"/>
      <c r="I20" s="16"/>
    </row>
    <row r="21" spans="1:9" ht="16.5" customHeight="1" x14ac:dyDescent="0.2">
      <c r="A21" s="199" t="s">
        <v>405</v>
      </c>
      <c r="B21" s="264" t="s">
        <v>406</v>
      </c>
      <c r="C21" s="264"/>
      <c r="D21" s="264"/>
      <c r="E21" s="264"/>
      <c r="F21" s="264"/>
      <c r="G21" s="264"/>
      <c r="H21" s="193"/>
      <c r="I21" s="16"/>
    </row>
    <row r="22" spans="1:9" s="18" customFormat="1" ht="5.25" customHeight="1" x14ac:dyDescent="0.2">
      <c r="A22" s="17"/>
      <c r="B22" s="190"/>
      <c r="C22" s="190"/>
      <c r="D22" s="190"/>
      <c r="E22" s="190"/>
      <c r="F22" s="190"/>
      <c r="G22" s="190"/>
      <c r="H22" s="190"/>
    </row>
    <row r="23" spans="1:9" s="16" customFormat="1" ht="32.25" customHeight="1" x14ac:dyDescent="0.2">
      <c r="A23" s="17" t="s">
        <v>12</v>
      </c>
      <c r="B23" s="263" t="s">
        <v>428</v>
      </c>
      <c r="C23" s="263"/>
      <c r="D23" s="263"/>
      <c r="E23" s="263"/>
      <c r="F23" s="263"/>
      <c r="G23" s="263"/>
      <c r="H23" s="263"/>
    </row>
    <row r="24" spans="1:9" s="16" customFormat="1" ht="5.25" customHeight="1" x14ac:dyDescent="0.2">
      <c r="A24" s="19"/>
      <c r="B24" s="191"/>
      <c r="C24" s="191"/>
      <c r="D24" s="191"/>
      <c r="E24" s="191"/>
      <c r="F24" s="191"/>
      <c r="G24" s="191"/>
      <c r="H24" s="191"/>
    </row>
    <row r="25" spans="1:9" s="16" customFormat="1" ht="17.25" customHeight="1" x14ac:dyDescent="0.2">
      <c r="A25" s="17" t="s">
        <v>13</v>
      </c>
      <c r="B25" s="265" t="s">
        <v>14</v>
      </c>
      <c r="C25" s="265"/>
      <c r="D25" s="265"/>
      <c r="E25" s="265"/>
      <c r="F25" s="265"/>
      <c r="G25" s="265"/>
      <c r="H25" s="198"/>
    </row>
    <row r="26" spans="1:9" s="16" customFormat="1" ht="17.25" customHeight="1" x14ac:dyDescent="0.2">
      <c r="A26" s="200" t="s">
        <v>7</v>
      </c>
      <c r="B26" s="264" t="s">
        <v>409</v>
      </c>
      <c r="C26" s="264"/>
      <c r="D26" s="264"/>
      <c r="E26" s="264"/>
      <c r="F26" s="264"/>
      <c r="G26" s="264"/>
      <c r="H26" s="191"/>
    </row>
    <row r="27" spans="1:9" s="16" customFormat="1" ht="17.25" customHeight="1" x14ac:dyDescent="0.2">
      <c r="A27" s="200" t="s">
        <v>9</v>
      </c>
      <c r="B27" s="264" t="s">
        <v>407</v>
      </c>
      <c r="C27" s="264"/>
      <c r="D27" s="264"/>
      <c r="E27" s="264"/>
      <c r="F27" s="264"/>
      <c r="G27" s="264"/>
      <c r="H27" s="191"/>
    </row>
    <row r="28" spans="1:9" s="16" customFormat="1" ht="17.25" customHeight="1" x14ac:dyDescent="0.2">
      <c r="A28" s="200" t="s">
        <v>401</v>
      </c>
      <c r="B28" s="264" t="s">
        <v>408</v>
      </c>
      <c r="C28" s="264"/>
      <c r="D28" s="264"/>
      <c r="E28" s="264"/>
      <c r="F28" s="264"/>
      <c r="G28" s="264"/>
      <c r="H28" s="191"/>
    </row>
    <row r="29" spans="1:9" s="16" customFormat="1" ht="5.25" customHeight="1" x14ac:dyDescent="0.2">
      <c r="A29" s="19"/>
      <c r="B29" s="191"/>
      <c r="C29" s="191"/>
      <c r="D29" s="191"/>
      <c r="E29" s="191"/>
      <c r="F29" s="191"/>
      <c r="G29" s="191"/>
      <c r="H29" s="191"/>
    </row>
    <row r="30" spans="1:9" s="16" customFormat="1" ht="17.25" customHeight="1" x14ac:dyDescent="0.2">
      <c r="A30" s="17" t="s">
        <v>15</v>
      </c>
      <c r="B30" s="263" t="s">
        <v>16</v>
      </c>
      <c r="C30" s="263"/>
      <c r="D30" s="263"/>
      <c r="E30" s="263"/>
      <c r="F30" s="263"/>
      <c r="G30" s="263"/>
      <c r="H30" s="263"/>
    </row>
    <row r="31" spans="1:9" s="16" customFormat="1" ht="17.25" customHeight="1" x14ac:dyDescent="0.2">
      <c r="A31" s="199" t="s">
        <v>7</v>
      </c>
      <c r="B31" s="264" t="s">
        <v>91</v>
      </c>
      <c r="C31" s="264"/>
      <c r="D31" s="264"/>
      <c r="E31" s="264"/>
      <c r="F31" s="264"/>
      <c r="G31" s="264"/>
      <c r="H31" s="192"/>
    </row>
    <row r="32" spans="1:9" s="16" customFormat="1" ht="17.25" customHeight="1" x14ac:dyDescent="0.2">
      <c r="A32" s="199" t="s">
        <v>9</v>
      </c>
      <c r="B32" s="264" t="s">
        <v>97</v>
      </c>
      <c r="C32" s="264"/>
      <c r="D32" s="264"/>
      <c r="E32" s="264"/>
      <c r="F32" s="264"/>
      <c r="G32" s="264"/>
      <c r="H32" s="192"/>
    </row>
    <row r="33" spans="1:13" s="16" customFormat="1" ht="17.25" customHeight="1" x14ac:dyDescent="0.2">
      <c r="A33" s="199" t="s">
        <v>401</v>
      </c>
      <c r="B33" s="264" t="s">
        <v>99</v>
      </c>
      <c r="C33" s="264"/>
      <c r="D33" s="264"/>
      <c r="E33" s="264"/>
      <c r="F33" s="264"/>
      <c r="G33" s="264"/>
      <c r="H33" s="192"/>
    </row>
    <row r="34" spans="1:13" s="16" customFormat="1" ht="17.25" customHeight="1" x14ac:dyDescent="0.2">
      <c r="A34" s="199" t="s">
        <v>403</v>
      </c>
      <c r="B34" s="264" t="s">
        <v>100</v>
      </c>
      <c r="C34" s="264"/>
      <c r="D34" s="264"/>
      <c r="E34" s="264"/>
      <c r="F34" s="264"/>
      <c r="G34" s="264"/>
      <c r="H34" s="192"/>
    </row>
    <row r="35" spans="1:13" ht="4.5" customHeight="1" x14ac:dyDescent="0.2">
      <c r="A35" s="17"/>
      <c r="B35" s="201"/>
      <c r="C35" s="201"/>
      <c r="D35" s="201"/>
      <c r="E35" s="201"/>
      <c r="F35" s="201"/>
      <c r="G35" s="201"/>
      <c r="H35" s="201"/>
    </row>
    <row r="36" spans="1:13" ht="17.25" customHeight="1" x14ac:dyDescent="0.2">
      <c r="A36" s="17" t="s">
        <v>497</v>
      </c>
      <c r="B36" s="263" t="s">
        <v>480</v>
      </c>
      <c r="C36" s="263"/>
      <c r="D36" s="263"/>
      <c r="E36" s="263"/>
      <c r="F36" s="263"/>
      <c r="G36" s="263"/>
      <c r="H36" s="263"/>
    </row>
    <row r="37" spans="1:13" ht="4.5" customHeight="1" x14ac:dyDescent="0.2">
      <c r="B37" s="53"/>
      <c r="C37" s="53"/>
      <c r="D37" s="53"/>
      <c r="E37" s="53"/>
      <c r="F37" s="53"/>
      <c r="G37" s="53"/>
      <c r="H37" s="53"/>
    </row>
    <row r="38" spans="1:13" ht="17.25" customHeight="1" x14ac:dyDescent="0.2">
      <c r="A38" s="17" t="s">
        <v>17</v>
      </c>
      <c r="B38" s="263" t="s">
        <v>18</v>
      </c>
      <c r="C38" s="263"/>
      <c r="D38" s="263"/>
      <c r="E38" s="263"/>
      <c r="F38" s="263"/>
      <c r="G38" s="263"/>
      <c r="H38" s="263"/>
    </row>
    <row r="39" spans="1:13" ht="4.5" customHeight="1" x14ac:dyDescent="0.2">
      <c r="B39" s="53"/>
      <c r="C39" s="53"/>
      <c r="D39" s="53"/>
      <c r="E39" s="53"/>
      <c r="F39" s="53"/>
      <c r="G39" s="53"/>
      <c r="H39" s="53"/>
    </row>
    <row r="40" spans="1:13" ht="25.5" customHeight="1" x14ac:dyDescent="0.25">
      <c r="B40" s="249" t="s">
        <v>481</v>
      </c>
      <c r="C40" s="53"/>
      <c r="D40" s="53"/>
      <c r="E40" s="53"/>
      <c r="F40" s="53"/>
      <c r="G40" s="53"/>
      <c r="H40" s="53"/>
    </row>
    <row r="41" spans="1:13" ht="57" customHeight="1" x14ac:dyDescent="0.25">
      <c r="A41" s="245"/>
      <c r="B41" s="269" t="s">
        <v>482</v>
      </c>
      <c r="C41" s="270"/>
      <c r="D41" s="270"/>
      <c r="E41" s="270"/>
      <c r="F41" s="270"/>
      <c r="G41" s="270"/>
      <c r="H41" s="245"/>
      <c r="I41" s="245"/>
      <c r="J41" s="245"/>
      <c r="K41" s="245"/>
      <c r="L41" s="245"/>
      <c r="M41" s="245"/>
    </row>
    <row r="42" spans="1:13" x14ac:dyDescent="0.2">
      <c r="H42" s="245"/>
    </row>
    <row r="43" spans="1:13" ht="6" customHeight="1" x14ac:dyDescent="0.2">
      <c r="A43" s="245"/>
      <c r="B43" s="246"/>
      <c r="C43" s="246"/>
      <c r="D43" s="246"/>
      <c r="E43" s="246"/>
      <c r="F43" s="246"/>
      <c r="G43" s="246"/>
      <c r="H43" s="245"/>
      <c r="I43" s="245"/>
      <c r="J43" s="245"/>
      <c r="K43" s="245"/>
      <c r="L43" s="245"/>
      <c r="M43" s="245"/>
    </row>
    <row r="44" spans="1:13" ht="16.5" customHeight="1" x14ac:dyDescent="0.2">
      <c r="B44" s="265" t="s">
        <v>349</v>
      </c>
      <c r="C44" s="265"/>
      <c r="D44" s="265"/>
      <c r="E44" s="265"/>
      <c r="F44" s="265"/>
      <c r="G44" s="265"/>
      <c r="H44" s="245"/>
      <c r="I44" s="245"/>
      <c r="J44" s="245"/>
      <c r="K44" s="245"/>
      <c r="L44" s="245"/>
      <c r="M44" s="245"/>
    </row>
    <row r="45" spans="1:13" ht="4.5" customHeight="1" x14ac:dyDescent="0.2">
      <c r="B45" s="201"/>
      <c r="H45" s="245"/>
      <c r="I45" s="245"/>
      <c r="J45" s="245"/>
      <c r="K45" s="245"/>
      <c r="L45" s="245"/>
      <c r="M45" s="245"/>
    </row>
    <row r="46" spans="1:13" ht="16.5" customHeight="1" x14ac:dyDescent="0.2">
      <c r="B46" s="265" t="s">
        <v>363</v>
      </c>
      <c r="C46" s="265"/>
      <c r="D46" s="265"/>
      <c r="E46" s="265"/>
      <c r="F46" s="265"/>
      <c r="G46" s="265"/>
      <c r="H46" s="245"/>
    </row>
    <row r="47" spans="1:13" x14ac:dyDescent="0.2">
      <c r="H47" s="245"/>
    </row>
    <row r="48" spans="1:13" s="16" customFormat="1" ht="36" customHeight="1" x14ac:dyDescent="0.2">
      <c r="A48" s="247"/>
      <c r="B48" s="266" t="s">
        <v>483</v>
      </c>
      <c r="C48" s="267"/>
      <c r="D48" s="267"/>
      <c r="E48" s="267"/>
      <c r="F48" s="267"/>
      <c r="G48" s="268"/>
      <c r="H48" s="248"/>
      <c r="I48" s="248"/>
      <c r="J48" s="248"/>
      <c r="K48" s="248"/>
      <c r="L48" s="248"/>
      <c r="M48" s="248"/>
    </row>
    <row r="49" spans="8:8" x14ac:dyDescent="0.2">
      <c r="H49" s="245"/>
    </row>
  </sheetData>
  <sheetProtection password="DC9F" sheet="1" formatRows="0"/>
  <mergeCells count="30">
    <mergeCell ref="B48:G48"/>
    <mergeCell ref="B46:G46"/>
    <mergeCell ref="B44:G44"/>
    <mergeCell ref="B27:G27"/>
    <mergeCell ref="B38:H38"/>
    <mergeCell ref="B34:G34"/>
    <mergeCell ref="B33:G33"/>
    <mergeCell ref="B32:G32"/>
    <mergeCell ref="B31:G31"/>
    <mergeCell ref="B36:H36"/>
    <mergeCell ref="B41:G41"/>
    <mergeCell ref="B14:H14"/>
    <mergeCell ref="B15:H15"/>
    <mergeCell ref="B16:H16"/>
    <mergeCell ref="B23:H23"/>
    <mergeCell ref="B30:H30"/>
    <mergeCell ref="B17:G17"/>
    <mergeCell ref="B19:G19"/>
    <mergeCell ref="B18:G18"/>
    <mergeCell ref="B20:G20"/>
    <mergeCell ref="B21:G21"/>
    <mergeCell ref="B28:G28"/>
    <mergeCell ref="B26:G26"/>
    <mergeCell ref="B25:G25"/>
    <mergeCell ref="B13:H13"/>
    <mergeCell ref="A1:H1"/>
    <mergeCell ref="B7:G7"/>
    <mergeCell ref="B10:H10"/>
    <mergeCell ref="B11:H11"/>
    <mergeCell ref="B12:H12"/>
  </mergeCells>
  <hyperlinks>
    <hyperlink ref="B10:H10" location="'Q1'!A1" display=" Informação sobre as avaliações do 1º período"/>
    <hyperlink ref="B16:H16" location="'Q3'!A1" display="Desenvolvimento e implementação do Plano Plurianual de Melhoria "/>
    <hyperlink ref="B23:H23" location="'Q4'!A1" display="Por favor, assinale os aspetos das ações estratégicas do PPM que foram redefinidos / reformulados / redimensinados / reestruturados bem como as razões subjacentes:"/>
    <hyperlink ref="B25:H25" location="'Q5'!A1" display="Acompanhamento prestado pelo perito externo"/>
    <hyperlink ref="B30:H30" location="'Q6'!A1" display="Ações de Capacitação."/>
    <hyperlink ref="B12:H12" location="'Q2'!A1" display="Atendendo aos resultados alcançados no final do 1.º período, … "/>
    <hyperlink ref="B13:H13" location="'Q2'!A1" display="… como se posicionam relativamente à percentagem total de alunos que obtiveram só níveis positivos?"/>
    <hyperlink ref="B14:H14" location="'Q2'!A1" display="… que resultados obtiveram em relação à interrupção precoce do percurso escolar, ao absentismo e à indisciplina?"/>
    <hyperlink ref="B38:H38" location="'Q8'!A1" display="Comentários."/>
    <hyperlink ref="B17:G17" location="'Q3'!A8" display=" Identificação e/ou enunciado dos problemas "/>
    <hyperlink ref="B18:G18" location="'Q3'!A13" display="Priorização das Áreas de Intervenção"/>
    <hyperlink ref="B19:G19" location="'Q3'!A18" display="Ação Estratégica"/>
    <hyperlink ref="B20:G20" location="'Q3'!A22" display="Monitorização e Avaliação do PPM"/>
    <hyperlink ref="B21:G21" location="'Q3'!A27" display=" Afetação de recursos humanos a ações estratégicas"/>
    <hyperlink ref="B26:G26" location="'Q5'!A6" display="Indique em que áreas o(a) perito(a) externo(a) tem dado acompanhamento e com que regularidade."/>
    <hyperlink ref="B27:G27" location="'Q5'!A6" display="No que respeita à regularidade da presença do(a) perito(a) no agrupamento, indique:"/>
    <hyperlink ref="B28:G28" location="'Q5'!A6" display="Foram realizadas alterações ao plano de ação do Perito Externo ?"/>
    <hyperlink ref="B31:G31" location="'Q6'!A1" display="Domínio A – Gestão de Sala de aula "/>
    <hyperlink ref="B32:G32" location="'Q6'!A14" display="Domínio B – Articulação e Supervisão pedagógica"/>
    <hyperlink ref="B33:G33" location="'Q6'!A27" display="Domínio C – Monitorização e Avaliação"/>
    <hyperlink ref="B34:G34" location="'Q6'!A37" display="Domínio D – Metodologias Mais Sucesso"/>
    <hyperlink ref="B44:G44" location="Dominio2!A1" display="Domínio 2 - Sucesso Escolar na Avaliação Interna"/>
    <hyperlink ref="B46:G46" location="Dominio4!A1" display="Domínio 4 - Indisciplina"/>
    <hyperlink ref="B36:H36" location="'Q7'!A1" display="Implementação da metodologias Mais Sucesso Escolar (Fénix e/ou TurmaMais)"/>
  </hyperlinks>
  <printOptions horizontalCentered="1"/>
  <pageMargins left="0.15748031496062992" right="0.19685039370078741" top="0.78740157480314965" bottom="0.78740157480314965" header="0" footer="0.39370078740157483"/>
  <pageSetup paperSize="9" scale="87" orientation="portrait" r:id="rId1"/>
  <headerFooter alignWithMargins="0">
    <oddFooter>&amp;L&amp;8Relatório semestral TEIP - 2015/16&amp;R&amp;8Índice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/>
  <dimension ref="A1:H139"/>
  <sheetViews>
    <sheetView topLeftCell="A140" workbookViewId="0">
      <selection activeCell="A140" sqref="A140"/>
    </sheetView>
  </sheetViews>
  <sheetFormatPr defaultRowHeight="18.75" customHeight="1" x14ac:dyDescent="0.2"/>
  <cols>
    <col min="1" max="1" width="4" style="147" customWidth="1"/>
    <col min="2" max="3" width="8.28515625" style="147" customWidth="1"/>
    <col min="4" max="4" width="53.42578125" style="147" customWidth="1"/>
    <col min="5" max="16384" width="9.140625" style="139"/>
  </cols>
  <sheetData>
    <row r="1" spans="1:8" ht="18.75" hidden="1" customHeight="1" x14ac:dyDescent="0.2">
      <c r="A1" s="137" t="s">
        <v>101</v>
      </c>
      <c r="B1" s="137" t="s">
        <v>239</v>
      </c>
      <c r="C1" s="137" t="s">
        <v>240</v>
      </c>
      <c r="D1" s="137" t="s">
        <v>241</v>
      </c>
      <c r="E1" s="137" t="s">
        <v>242</v>
      </c>
      <c r="F1" s="138" t="s">
        <v>243</v>
      </c>
      <c r="G1" s="138" t="s">
        <v>244</v>
      </c>
      <c r="H1" s="138" t="s">
        <v>245</v>
      </c>
    </row>
    <row r="2" spans="1:8" ht="18.75" hidden="1" customHeight="1" x14ac:dyDescent="0.2">
      <c r="A2" s="140">
        <v>1</v>
      </c>
      <c r="B2" s="140"/>
      <c r="C2" s="140"/>
      <c r="D2" s="140"/>
      <c r="E2" s="140"/>
      <c r="F2" s="141"/>
      <c r="G2" s="141"/>
      <c r="H2" s="141"/>
    </row>
    <row r="3" spans="1:8" ht="18.75" hidden="1" customHeight="1" x14ac:dyDescent="0.2">
      <c r="A3" s="133">
        <v>2</v>
      </c>
      <c r="B3" s="133">
        <v>120297</v>
      </c>
      <c r="C3" s="133">
        <v>1014390</v>
      </c>
      <c r="D3" s="134" t="s">
        <v>102</v>
      </c>
      <c r="E3" s="134" t="s">
        <v>246</v>
      </c>
      <c r="F3" s="142" t="s">
        <v>247</v>
      </c>
      <c r="G3" s="142" t="s">
        <v>248</v>
      </c>
      <c r="H3" s="143">
        <v>4</v>
      </c>
    </row>
    <row r="4" spans="1:8" ht="18.75" hidden="1" customHeight="1" x14ac:dyDescent="0.2">
      <c r="A4" s="133">
        <v>3</v>
      </c>
      <c r="B4" s="133">
        <v>121216</v>
      </c>
      <c r="C4" s="133">
        <v>1504723</v>
      </c>
      <c r="D4" s="134" t="s">
        <v>103</v>
      </c>
      <c r="E4" s="134" t="s">
        <v>246</v>
      </c>
      <c r="F4" s="142" t="s">
        <v>249</v>
      </c>
      <c r="G4" s="142" t="s">
        <v>250</v>
      </c>
      <c r="H4" s="143">
        <v>3</v>
      </c>
    </row>
    <row r="5" spans="1:8" ht="18.75" hidden="1" customHeight="1" x14ac:dyDescent="0.2">
      <c r="A5" s="133">
        <v>4</v>
      </c>
      <c r="B5" s="133">
        <v>121265</v>
      </c>
      <c r="C5" s="133">
        <v>1508166</v>
      </c>
      <c r="D5" s="134" t="s">
        <v>104</v>
      </c>
      <c r="E5" s="134" t="s">
        <v>246</v>
      </c>
      <c r="F5" s="142" t="s">
        <v>249</v>
      </c>
      <c r="G5" s="142" t="s">
        <v>251</v>
      </c>
      <c r="H5" s="143">
        <v>2</v>
      </c>
    </row>
    <row r="6" spans="1:8" ht="18.75" hidden="1" customHeight="1" x14ac:dyDescent="0.2">
      <c r="A6" s="133">
        <v>5</v>
      </c>
      <c r="B6" s="133">
        <v>121617</v>
      </c>
      <c r="C6" s="133">
        <v>1110579</v>
      </c>
      <c r="D6" s="134" t="s">
        <v>105</v>
      </c>
      <c r="E6" s="134" t="s">
        <v>246</v>
      </c>
      <c r="F6" s="142" t="s">
        <v>252</v>
      </c>
      <c r="G6" s="142" t="s">
        <v>253</v>
      </c>
      <c r="H6" s="143">
        <v>2</v>
      </c>
    </row>
    <row r="7" spans="1:8" ht="18.75" hidden="1" customHeight="1" x14ac:dyDescent="0.2">
      <c r="A7" s="135">
        <v>6</v>
      </c>
      <c r="B7" s="135">
        <v>135021</v>
      </c>
      <c r="C7" s="135">
        <v>205196</v>
      </c>
      <c r="D7" s="134" t="s">
        <v>106</v>
      </c>
      <c r="E7" s="144" t="s">
        <v>254</v>
      </c>
      <c r="F7" s="145" t="s">
        <v>255</v>
      </c>
      <c r="G7" s="145" t="s">
        <v>256</v>
      </c>
      <c r="H7" s="146">
        <v>2</v>
      </c>
    </row>
    <row r="8" spans="1:8" ht="18.75" hidden="1" customHeight="1" x14ac:dyDescent="0.2">
      <c r="A8" s="133">
        <v>7</v>
      </c>
      <c r="B8" s="133">
        <v>135094</v>
      </c>
      <c r="C8" s="133">
        <v>213372</v>
      </c>
      <c r="D8" s="134" t="s">
        <v>107</v>
      </c>
      <c r="E8" s="134" t="s">
        <v>254</v>
      </c>
      <c r="F8" s="142" t="s">
        <v>255</v>
      </c>
      <c r="G8" s="142" t="s">
        <v>257</v>
      </c>
      <c r="H8" s="143">
        <v>4</v>
      </c>
    </row>
    <row r="9" spans="1:8" ht="18.75" hidden="1" customHeight="1" x14ac:dyDescent="0.2">
      <c r="A9" s="133">
        <v>8</v>
      </c>
      <c r="B9" s="133">
        <v>135161</v>
      </c>
      <c r="C9" s="133">
        <v>708504</v>
      </c>
      <c r="D9" s="134" t="s">
        <v>108</v>
      </c>
      <c r="E9" s="134" t="s">
        <v>254</v>
      </c>
      <c r="F9" s="142" t="s">
        <v>258</v>
      </c>
      <c r="G9" s="142" t="s">
        <v>259</v>
      </c>
      <c r="H9" s="143">
        <v>4</v>
      </c>
    </row>
    <row r="10" spans="1:8" ht="18.75" hidden="1" customHeight="1" x14ac:dyDescent="0.2">
      <c r="A10" s="133">
        <v>9</v>
      </c>
      <c r="B10" s="133">
        <v>135185</v>
      </c>
      <c r="C10" s="133">
        <v>1201458</v>
      </c>
      <c r="D10" s="134" t="s">
        <v>109</v>
      </c>
      <c r="E10" s="134" t="s">
        <v>254</v>
      </c>
      <c r="F10" s="142" t="s">
        <v>260</v>
      </c>
      <c r="G10" s="142" t="s">
        <v>261</v>
      </c>
      <c r="H10" s="143">
        <v>4</v>
      </c>
    </row>
    <row r="11" spans="1:8" ht="18.75" hidden="1" customHeight="1" x14ac:dyDescent="0.2">
      <c r="A11" s="133">
        <v>10</v>
      </c>
      <c r="B11" s="133">
        <v>135203</v>
      </c>
      <c r="C11" s="133">
        <v>1203036</v>
      </c>
      <c r="D11" s="134" t="s">
        <v>110</v>
      </c>
      <c r="E11" s="134" t="s">
        <v>254</v>
      </c>
      <c r="F11" s="142" t="s">
        <v>260</v>
      </c>
      <c r="G11" s="142" t="s">
        <v>262</v>
      </c>
      <c r="H11" s="143">
        <v>4</v>
      </c>
    </row>
    <row r="12" spans="1:8" ht="18.75" hidden="1" customHeight="1" x14ac:dyDescent="0.2">
      <c r="A12" s="133">
        <v>11</v>
      </c>
      <c r="B12" s="133">
        <v>135240</v>
      </c>
      <c r="C12" s="133">
        <v>1207010</v>
      </c>
      <c r="D12" s="134" t="s">
        <v>111</v>
      </c>
      <c r="E12" s="134" t="s">
        <v>254</v>
      </c>
      <c r="F12" s="142" t="s">
        <v>260</v>
      </c>
      <c r="G12" s="142" t="s">
        <v>263</v>
      </c>
      <c r="H12" s="143">
        <v>2</v>
      </c>
    </row>
    <row r="13" spans="1:8" ht="18.75" hidden="1" customHeight="1" x14ac:dyDescent="0.2">
      <c r="A13" s="133">
        <v>12</v>
      </c>
      <c r="B13" s="133">
        <v>135290</v>
      </c>
      <c r="C13" s="133">
        <v>1211428</v>
      </c>
      <c r="D13" s="134" t="s">
        <v>112</v>
      </c>
      <c r="E13" s="134" t="s">
        <v>254</v>
      </c>
      <c r="F13" s="142" t="s">
        <v>260</v>
      </c>
      <c r="G13" s="142" t="s">
        <v>264</v>
      </c>
      <c r="H13" s="143">
        <v>3</v>
      </c>
    </row>
    <row r="14" spans="1:8" ht="18.75" hidden="1" customHeight="1" x14ac:dyDescent="0.2">
      <c r="A14" s="133">
        <v>13</v>
      </c>
      <c r="B14" s="133">
        <v>135320</v>
      </c>
      <c r="C14" s="133">
        <v>1214630</v>
      </c>
      <c r="D14" s="134" t="s">
        <v>376</v>
      </c>
      <c r="E14" s="134" t="s">
        <v>254</v>
      </c>
      <c r="F14" s="142" t="s">
        <v>260</v>
      </c>
      <c r="G14" s="142" t="s">
        <v>265</v>
      </c>
      <c r="H14" s="143">
        <v>2</v>
      </c>
    </row>
    <row r="15" spans="1:8" ht="18.75" hidden="1" customHeight="1" x14ac:dyDescent="0.2">
      <c r="A15" s="133">
        <v>14</v>
      </c>
      <c r="B15" s="133">
        <v>135343</v>
      </c>
      <c r="C15" s="133">
        <v>1501443</v>
      </c>
      <c r="D15" s="134" t="s">
        <v>113</v>
      </c>
      <c r="E15" s="134" t="s">
        <v>254</v>
      </c>
      <c r="F15" s="142" t="s">
        <v>249</v>
      </c>
      <c r="G15" s="142" t="s">
        <v>266</v>
      </c>
      <c r="H15" s="143">
        <v>4</v>
      </c>
    </row>
    <row r="16" spans="1:8" ht="18.75" hidden="1" customHeight="1" x14ac:dyDescent="0.2">
      <c r="A16" s="133">
        <v>15</v>
      </c>
      <c r="B16" s="133">
        <v>135367</v>
      </c>
      <c r="C16" s="133">
        <v>201450</v>
      </c>
      <c r="D16" s="134" t="s">
        <v>114</v>
      </c>
      <c r="E16" s="134" t="s">
        <v>254</v>
      </c>
      <c r="F16" s="142" t="s">
        <v>255</v>
      </c>
      <c r="G16" s="142" t="s">
        <v>267</v>
      </c>
      <c r="H16" s="143">
        <v>4</v>
      </c>
    </row>
    <row r="17" spans="1:8" ht="18.75" hidden="1" customHeight="1" x14ac:dyDescent="0.2">
      <c r="A17" s="133">
        <v>16</v>
      </c>
      <c r="B17" s="133">
        <v>135410</v>
      </c>
      <c r="C17" s="133">
        <v>712292</v>
      </c>
      <c r="D17" s="134" t="s">
        <v>115</v>
      </c>
      <c r="E17" s="134" t="s">
        <v>254</v>
      </c>
      <c r="F17" s="142" t="s">
        <v>258</v>
      </c>
      <c r="G17" s="142" t="s">
        <v>268</v>
      </c>
      <c r="H17" s="143">
        <v>4</v>
      </c>
    </row>
    <row r="18" spans="1:8" ht="18.75" hidden="1" customHeight="1" x14ac:dyDescent="0.2">
      <c r="A18" s="133">
        <v>17</v>
      </c>
      <c r="B18" s="133">
        <v>135471</v>
      </c>
      <c r="C18" s="133">
        <v>210443</v>
      </c>
      <c r="D18" s="134" t="s">
        <v>116</v>
      </c>
      <c r="E18" s="134" t="s">
        <v>254</v>
      </c>
      <c r="F18" s="142" t="s">
        <v>255</v>
      </c>
      <c r="G18" s="142" t="s">
        <v>269</v>
      </c>
      <c r="H18" s="143">
        <v>3</v>
      </c>
    </row>
    <row r="19" spans="1:8" ht="18.75" hidden="1" customHeight="1" x14ac:dyDescent="0.2">
      <c r="A19" s="133">
        <v>18</v>
      </c>
      <c r="B19" s="133">
        <v>135483</v>
      </c>
      <c r="C19" s="133">
        <v>714317</v>
      </c>
      <c r="D19" s="134" t="s">
        <v>117</v>
      </c>
      <c r="E19" s="134" t="s">
        <v>254</v>
      </c>
      <c r="F19" s="142" t="s">
        <v>258</v>
      </c>
      <c r="G19" s="142" t="s">
        <v>270</v>
      </c>
      <c r="H19" s="143">
        <v>4</v>
      </c>
    </row>
    <row r="20" spans="1:8" ht="18.75" hidden="1" customHeight="1" x14ac:dyDescent="0.2">
      <c r="A20" s="133">
        <v>19</v>
      </c>
      <c r="B20" s="133">
        <v>135537</v>
      </c>
      <c r="C20" s="133">
        <v>705306</v>
      </c>
      <c r="D20" s="134" t="s">
        <v>118</v>
      </c>
      <c r="E20" s="134" t="s">
        <v>254</v>
      </c>
      <c r="F20" s="142" t="s">
        <v>258</v>
      </c>
      <c r="G20" s="142" t="s">
        <v>271</v>
      </c>
      <c r="H20" s="143">
        <v>3</v>
      </c>
    </row>
    <row r="21" spans="1:8" ht="18.75" hidden="1" customHeight="1" x14ac:dyDescent="0.2">
      <c r="A21" s="133">
        <v>20</v>
      </c>
      <c r="B21" s="133">
        <v>135574</v>
      </c>
      <c r="C21" s="133">
        <v>704719</v>
      </c>
      <c r="D21" s="134" t="s">
        <v>119</v>
      </c>
      <c r="E21" s="134" t="s">
        <v>254</v>
      </c>
      <c r="F21" s="142" t="s">
        <v>258</v>
      </c>
      <c r="G21" s="142" t="s">
        <v>272</v>
      </c>
      <c r="H21" s="143">
        <v>2</v>
      </c>
    </row>
    <row r="22" spans="1:8" ht="18.75" hidden="1" customHeight="1" x14ac:dyDescent="0.2">
      <c r="A22" s="133">
        <v>21</v>
      </c>
      <c r="B22" s="133">
        <v>135628</v>
      </c>
      <c r="C22" s="133">
        <v>1513632</v>
      </c>
      <c r="D22" s="134" t="s">
        <v>120</v>
      </c>
      <c r="E22" s="134" t="s">
        <v>254</v>
      </c>
      <c r="F22" s="142" t="s">
        <v>249</v>
      </c>
      <c r="G22" s="142" t="s">
        <v>273</v>
      </c>
      <c r="H22" s="143">
        <v>2</v>
      </c>
    </row>
    <row r="23" spans="1:8" ht="18.75" hidden="1" customHeight="1" x14ac:dyDescent="0.2">
      <c r="A23" s="133">
        <v>22</v>
      </c>
      <c r="B23" s="133">
        <v>135653</v>
      </c>
      <c r="C23" s="133">
        <v>1213791</v>
      </c>
      <c r="D23" s="136" t="s">
        <v>121</v>
      </c>
      <c r="E23" s="134" t="s">
        <v>254</v>
      </c>
      <c r="F23" s="142" t="s">
        <v>260</v>
      </c>
      <c r="G23" s="142" t="s">
        <v>274</v>
      </c>
      <c r="H23" s="143">
        <v>3</v>
      </c>
    </row>
    <row r="24" spans="1:8" ht="18.75" hidden="1" customHeight="1" x14ac:dyDescent="0.2">
      <c r="A24" s="133">
        <v>23</v>
      </c>
      <c r="B24" s="133">
        <v>145130</v>
      </c>
      <c r="C24" s="133">
        <v>806296</v>
      </c>
      <c r="D24" s="134" t="s">
        <v>122</v>
      </c>
      <c r="E24" s="134" t="s">
        <v>275</v>
      </c>
      <c r="F24" s="142" t="s">
        <v>276</v>
      </c>
      <c r="G24" s="142" t="s">
        <v>277</v>
      </c>
      <c r="H24" s="143">
        <v>3</v>
      </c>
    </row>
    <row r="25" spans="1:8" ht="18.75" hidden="1" customHeight="1" x14ac:dyDescent="0.2">
      <c r="A25" s="133">
        <v>24</v>
      </c>
      <c r="B25" s="133">
        <v>145142</v>
      </c>
      <c r="C25" s="133">
        <v>808306</v>
      </c>
      <c r="D25" s="134" t="s">
        <v>123</v>
      </c>
      <c r="E25" s="134" t="s">
        <v>275</v>
      </c>
      <c r="F25" s="142" t="s">
        <v>276</v>
      </c>
      <c r="G25" s="142" t="s">
        <v>278</v>
      </c>
      <c r="H25" s="143">
        <v>3</v>
      </c>
    </row>
    <row r="26" spans="1:8" ht="18.75" hidden="1" customHeight="1" x14ac:dyDescent="0.2">
      <c r="A26" s="133">
        <v>25</v>
      </c>
      <c r="B26" s="133">
        <v>145191</v>
      </c>
      <c r="C26" s="133">
        <v>810464</v>
      </c>
      <c r="D26" s="134" t="s">
        <v>124</v>
      </c>
      <c r="E26" s="134" t="s">
        <v>275</v>
      </c>
      <c r="F26" s="142" t="s">
        <v>276</v>
      </c>
      <c r="G26" s="142" t="s">
        <v>279</v>
      </c>
      <c r="H26" s="143">
        <v>4</v>
      </c>
    </row>
    <row r="27" spans="1:8" ht="18.75" hidden="1" customHeight="1" x14ac:dyDescent="0.2">
      <c r="A27" s="133">
        <v>26</v>
      </c>
      <c r="B27" s="133">
        <v>145221</v>
      </c>
      <c r="C27" s="133">
        <v>810114</v>
      </c>
      <c r="D27" s="134" t="s">
        <v>125</v>
      </c>
      <c r="E27" s="134" t="s">
        <v>275</v>
      </c>
      <c r="F27" s="142" t="s">
        <v>276</v>
      </c>
      <c r="G27" s="142" t="s">
        <v>280</v>
      </c>
      <c r="H27" s="143">
        <v>3</v>
      </c>
    </row>
    <row r="28" spans="1:8" ht="18.75" hidden="1" customHeight="1" x14ac:dyDescent="0.2">
      <c r="A28" s="133">
        <v>27</v>
      </c>
      <c r="B28" s="133">
        <v>145336</v>
      </c>
      <c r="C28" s="133">
        <v>808509</v>
      </c>
      <c r="D28" s="134" t="s">
        <v>126</v>
      </c>
      <c r="E28" s="134" t="s">
        <v>275</v>
      </c>
      <c r="F28" s="142" t="s">
        <v>276</v>
      </c>
      <c r="G28" s="142" t="s">
        <v>281</v>
      </c>
      <c r="H28" s="143">
        <v>4</v>
      </c>
    </row>
    <row r="29" spans="1:8" ht="18.75" hidden="1" customHeight="1" x14ac:dyDescent="0.2">
      <c r="A29" s="133">
        <v>28</v>
      </c>
      <c r="B29" s="133">
        <v>145415</v>
      </c>
      <c r="C29" s="133">
        <v>807981</v>
      </c>
      <c r="D29" s="134" t="s">
        <v>127</v>
      </c>
      <c r="E29" s="134" t="s">
        <v>275</v>
      </c>
      <c r="F29" s="142" t="s">
        <v>276</v>
      </c>
      <c r="G29" s="142" t="s">
        <v>282</v>
      </c>
      <c r="H29" s="143">
        <v>4</v>
      </c>
    </row>
    <row r="30" spans="1:8" ht="18.75" hidden="1" customHeight="1" x14ac:dyDescent="0.2">
      <c r="A30" s="133">
        <v>29</v>
      </c>
      <c r="B30" s="133">
        <v>145440</v>
      </c>
      <c r="C30" s="133">
        <v>808923</v>
      </c>
      <c r="D30" s="134" t="s">
        <v>128</v>
      </c>
      <c r="E30" s="134" t="s">
        <v>275</v>
      </c>
      <c r="F30" s="142" t="s">
        <v>276</v>
      </c>
      <c r="G30" s="142" t="s">
        <v>281</v>
      </c>
      <c r="H30" s="143">
        <v>4</v>
      </c>
    </row>
    <row r="31" spans="1:8" ht="18.75" hidden="1" customHeight="1" x14ac:dyDescent="0.2">
      <c r="A31" s="133">
        <v>30</v>
      </c>
      <c r="B31" s="133">
        <v>145452</v>
      </c>
      <c r="C31" s="133">
        <v>810452</v>
      </c>
      <c r="D31" s="134" t="s">
        <v>129</v>
      </c>
      <c r="E31" s="134" t="s">
        <v>275</v>
      </c>
      <c r="F31" s="142" t="s">
        <v>276</v>
      </c>
      <c r="G31" s="142" t="s">
        <v>280</v>
      </c>
      <c r="H31" s="143">
        <v>2</v>
      </c>
    </row>
    <row r="32" spans="1:8" ht="18.75" hidden="1" customHeight="1" x14ac:dyDescent="0.2">
      <c r="A32" s="133">
        <v>31</v>
      </c>
      <c r="B32" s="133">
        <v>145488</v>
      </c>
      <c r="C32" s="133">
        <v>811550</v>
      </c>
      <c r="D32" s="134" t="s">
        <v>130</v>
      </c>
      <c r="E32" s="134" t="s">
        <v>275</v>
      </c>
      <c r="F32" s="142" t="s">
        <v>276</v>
      </c>
      <c r="G32" s="142" t="s">
        <v>283</v>
      </c>
      <c r="H32" s="143">
        <v>2</v>
      </c>
    </row>
    <row r="33" spans="1:8" ht="18.75" hidden="1" customHeight="1" x14ac:dyDescent="0.2">
      <c r="A33" s="133">
        <v>32</v>
      </c>
      <c r="B33" s="133">
        <v>145518</v>
      </c>
      <c r="C33" s="133">
        <v>816159</v>
      </c>
      <c r="D33" s="134" t="s">
        <v>131</v>
      </c>
      <c r="E33" s="134" t="s">
        <v>275</v>
      </c>
      <c r="F33" s="142" t="s">
        <v>276</v>
      </c>
      <c r="G33" s="142" t="s">
        <v>284</v>
      </c>
      <c r="H33" s="143">
        <v>4</v>
      </c>
    </row>
    <row r="34" spans="1:8" ht="18.75" hidden="1" customHeight="1" x14ac:dyDescent="0.2">
      <c r="A34" s="133">
        <v>33</v>
      </c>
      <c r="B34" s="133">
        <v>145543</v>
      </c>
      <c r="C34" s="133">
        <v>810178</v>
      </c>
      <c r="D34" s="134" t="s">
        <v>132</v>
      </c>
      <c r="E34" s="134" t="s">
        <v>275</v>
      </c>
      <c r="F34" s="142" t="s">
        <v>276</v>
      </c>
      <c r="G34" s="142" t="s">
        <v>279</v>
      </c>
      <c r="H34" s="143">
        <v>4</v>
      </c>
    </row>
    <row r="35" spans="1:8" ht="18.75" hidden="1" customHeight="1" x14ac:dyDescent="0.2">
      <c r="A35" s="133">
        <v>34</v>
      </c>
      <c r="B35" s="133">
        <v>150198</v>
      </c>
      <c r="C35" s="133">
        <v>1302882</v>
      </c>
      <c r="D35" s="136" t="s">
        <v>133</v>
      </c>
      <c r="E35" s="134" t="s">
        <v>285</v>
      </c>
      <c r="F35" s="142" t="s">
        <v>286</v>
      </c>
      <c r="G35" s="142" t="s">
        <v>287</v>
      </c>
      <c r="H35" s="143">
        <v>3</v>
      </c>
    </row>
    <row r="36" spans="1:8" ht="18.75" hidden="1" customHeight="1" x14ac:dyDescent="0.2">
      <c r="A36" s="133">
        <v>35</v>
      </c>
      <c r="B36" s="133">
        <v>150307</v>
      </c>
      <c r="C36" s="133">
        <v>308169</v>
      </c>
      <c r="D36" s="134" t="s">
        <v>134</v>
      </c>
      <c r="E36" s="134" t="s">
        <v>285</v>
      </c>
      <c r="F36" s="142" t="s">
        <v>288</v>
      </c>
      <c r="G36" s="142" t="s">
        <v>289</v>
      </c>
      <c r="H36" s="143">
        <v>2</v>
      </c>
    </row>
    <row r="37" spans="1:8" ht="18.75" hidden="1" customHeight="1" x14ac:dyDescent="0.2">
      <c r="A37" s="133">
        <v>36</v>
      </c>
      <c r="B37" s="133">
        <v>150400</v>
      </c>
      <c r="C37" s="133">
        <v>1312553</v>
      </c>
      <c r="D37" s="134" t="s">
        <v>135</v>
      </c>
      <c r="E37" s="134" t="s">
        <v>285</v>
      </c>
      <c r="F37" s="142" t="s">
        <v>286</v>
      </c>
      <c r="G37" s="142" t="s">
        <v>286</v>
      </c>
      <c r="H37" s="143">
        <v>1</v>
      </c>
    </row>
    <row r="38" spans="1:8" ht="18.75" hidden="1" customHeight="1" x14ac:dyDescent="0.2">
      <c r="A38" s="133">
        <v>37</v>
      </c>
      <c r="B38" s="133">
        <v>150514</v>
      </c>
      <c r="C38" s="133">
        <v>308010</v>
      </c>
      <c r="D38" s="134" t="s">
        <v>136</v>
      </c>
      <c r="E38" s="134" t="s">
        <v>285</v>
      </c>
      <c r="F38" s="142" t="s">
        <v>288</v>
      </c>
      <c r="G38" s="142" t="s">
        <v>289</v>
      </c>
      <c r="H38" s="143">
        <v>3</v>
      </c>
    </row>
    <row r="39" spans="1:8" ht="18.75" hidden="1" customHeight="1" x14ac:dyDescent="0.2">
      <c r="A39" s="133">
        <v>38</v>
      </c>
      <c r="B39" s="133">
        <v>150629</v>
      </c>
      <c r="C39" s="133">
        <v>312179</v>
      </c>
      <c r="D39" s="134" t="s">
        <v>137</v>
      </c>
      <c r="E39" s="134" t="s">
        <v>285</v>
      </c>
      <c r="F39" s="142" t="s">
        <v>288</v>
      </c>
      <c r="G39" s="142" t="s">
        <v>290</v>
      </c>
      <c r="H39" s="143">
        <v>2</v>
      </c>
    </row>
    <row r="40" spans="1:8" ht="18.75" hidden="1" customHeight="1" x14ac:dyDescent="0.2">
      <c r="A40" s="133">
        <v>39</v>
      </c>
      <c r="B40" s="133">
        <v>150642</v>
      </c>
      <c r="C40" s="133">
        <v>312521</v>
      </c>
      <c r="D40" s="134" t="s">
        <v>138</v>
      </c>
      <c r="E40" s="134" t="s">
        <v>285</v>
      </c>
      <c r="F40" s="142" t="s">
        <v>288</v>
      </c>
      <c r="G40" s="142" t="s">
        <v>290</v>
      </c>
      <c r="H40" s="143">
        <v>2</v>
      </c>
    </row>
    <row r="41" spans="1:8" ht="18.75" hidden="1" customHeight="1" x14ac:dyDescent="0.2">
      <c r="A41" s="133">
        <v>40</v>
      </c>
      <c r="B41" s="133">
        <v>150721</v>
      </c>
      <c r="C41" s="133">
        <v>303089</v>
      </c>
      <c r="D41" s="134" t="s">
        <v>139</v>
      </c>
      <c r="E41" s="134" t="s">
        <v>285</v>
      </c>
      <c r="F41" s="142" t="s">
        <v>288</v>
      </c>
      <c r="G41" s="142" t="s">
        <v>291</v>
      </c>
      <c r="H41" s="143">
        <v>2</v>
      </c>
    </row>
    <row r="42" spans="1:8" ht="18.75" hidden="1" customHeight="1" x14ac:dyDescent="0.2">
      <c r="A42" s="133">
        <v>41</v>
      </c>
      <c r="B42" s="133">
        <v>150733</v>
      </c>
      <c r="C42" s="133">
        <v>1307907</v>
      </c>
      <c r="D42" s="134" t="s">
        <v>140</v>
      </c>
      <c r="E42" s="134" t="s">
        <v>285</v>
      </c>
      <c r="F42" s="142" t="s">
        <v>286</v>
      </c>
      <c r="G42" s="142" t="s">
        <v>292</v>
      </c>
      <c r="H42" s="143">
        <v>3</v>
      </c>
    </row>
    <row r="43" spans="1:8" ht="18.75" hidden="1" customHeight="1" x14ac:dyDescent="0.2">
      <c r="A43" s="133">
        <v>42</v>
      </c>
      <c r="B43" s="133">
        <v>150757</v>
      </c>
      <c r="C43" s="133">
        <v>1308693</v>
      </c>
      <c r="D43" s="134" t="s">
        <v>141</v>
      </c>
      <c r="E43" s="134" t="s">
        <v>285</v>
      </c>
      <c r="F43" s="142" t="s">
        <v>286</v>
      </c>
      <c r="G43" s="142" t="s">
        <v>293</v>
      </c>
      <c r="H43" s="143">
        <v>1</v>
      </c>
    </row>
    <row r="44" spans="1:8" ht="18.75" hidden="1" customHeight="1" x14ac:dyDescent="0.2">
      <c r="A44" s="133">
        <v>43</v>
      </c>
      <c r="B44" s="133">
        <v>150770</v>
      </c>
      <c r="C44" s="133">
        <v>1310041</v>
      </c>
      <c r="D44" s="134" t="s">
        <v>142</v>
      </c>
      <c r="E44" s="134" t="s">
        <v>285</v>
      </c>
      <c r="F44" s="142" t="s">
        <v>286</v>
      </c>
      <c r="G44" s="142" t="s">
        <v>294</v>
      </c>
      <c r="H44" s="143">
        <v>3</v>
      </c>
    </row>
    <row r="45" spans="1:8" ht="18.75" hidden="1" customHeight="1" x14ac:dyDescent="0.2">
      <c r="A45" s="133">
        <v>44</v>
      </c>
      <c r="B45" s="133">
        <v>150836</v>
      </c>
      <c r="C45" s="133">
        <v>1307787</v>
      </c>
      <c r="D45" s="134" t="s">
        <v>143</v>
      </c>
      <c r="E45" s="134" t="s">
        <v>285</v>
      </c>
      <c r="F45" s="142" t="s">
        <v>286</v>
      </c>
      <c r="G45" s="142" t="s">
        <v>295</v>
      </c>
      <c r="H45" s="143">
        <v>4</v>
      </c>
    </row>
    <row r="46" spans="1:8" ht="18.75" hidden="1" customHeight="1" x14ac:dyDescent="0.2">
      <c r="A46" s="133">
        <v>45</v>
      </c>
      <c r="B46" s="133">
        <v>150897</v>
      </c>
      <c r="C46" s="133">
        <v>313126</v>
      </c>
      <c r="D46" s="134" t="s">
        <v>144</v>
      </c>
      <c r="E46" s="134" t="s">
        <v>285</v>
      </c>
      <c r="F46" s="142" t="s">
        <v>288</v>
      </c>
      <c r="G46" s="142" t="s">
        <v>296</v>
      </c>
      <c r="H46" s="143">
        <v>4</v>
      </c>
    </row>
    <row r="47" spans="1:8" ht="18.75" hidden="1" customHeight="1" x14ac:dyDescent="0.2">
      <c r="A47" s="133">
        <v>46</v>
      </c>
      <c r="B47" s="133">
        <v>150988</v>
      </c>
      <c r="C47" s="133">
        <v>303210</v>
      </c>
      <c r="D47" s="134" t="s">
        <v>145</v>
      </c>
      <c r="E47" s="134" t="s">
        <v>285</v>
      </c>
      <c r="F47" s="142" t="s">
        <v>288</v>
      </c>
      <c r="G47" s="142" t="s">
        <v>291</v>
      </c>
      <c r="H47" s="143">
        <v>2</v>
      </c>
    </row>
    <row r="48" spans="1:8" ht="18.75" hidden="1" customHeight="1" x14ac:dyDescent="0.2">
      <c r="A48" s="133">
        <v>47</v>
      </c>
      <c r="B48" s="133">
        <v>151191</v>
      </c>
      <c r="C48" s="133">
        <v>408677</v>
      </c>
      <c r="D48" s="134" t="s">
        <v>146</v>
      </c>
      <c r="E48" s="134" t="s">
        <v>285</v>
      </c>
      <c r="F48" s="142" t="s">
        <v>297</v>
      </c>
      <c r="G48" s="142" t="s">
        <v>298</v>
      </c>
      <c r="H48" s="143">
        <v>4</v>
      </c>
    </row>
    <row r="49" spans="1:8" ht="18.75" hidden="1" customHeight="1" x14ac:dyDescent="0.2">
      <c r="A49" s="133">
        <v>48</v>
      </c>
      <c r="B49" s="133">
        <v>151208</v>
      </c>
      <c r="C49" s="133">
        <v>404745</v>
      </c>
      <c r="D49" s="134" t="s">
        <v>147</v>
      </c>
      <c r="E49" s="134" t="s">
        <v>285</v>
      </c>
      <c r="F49" s="142" t="s">
        <v>297</v>
      </c>
      <c r="G49" s="142" t="s">
        <v>299</v>
      </c>
      <c r="H49" s="143">
        <v>4</v>
      </c>
    </row>
    <row r="50" spans="1:8" ht="18.75" hidden="1" customHeight="1" x14ac:dyDescent="0.2">
      <c r="A50" s="133">
        <v>49</v>
      </c>
      <c r="B50" s="133">
        <v>151269</v>
      </c>
      <c r="C50" s="133">
        <v>914907</v>
      </c>
      <c r="D50" s="134" t="s">
        <v>148</v>
      </c>
      <c r="E50" s="134" t="s">
        <v>285</v>
      </c>
      <c r="F50" s="142" t="s">
        <v>300</v>
      </c>
      <c r="G50" s="142" t="s">
        <v>301</v>
      </c>
      <c r="H50" s="143">
        <v>4</v>
      </c>
    </row>
    <row r="51" spans="1:8" ht="18.75" hidden="1" customHeight="1" x14ac:dyDescent="0.2">
      <c r="A51" s="133">
        <v>50</v>
      </c>
      <c r="B51" s="133">
        <v>151348</v>
      </c>
      <c r="C51" s="133">
        <v>113401</v>
      </c>
      <c r="D51" s="134" t="s">
        <v>149</v>
      </c>
      <c r="E51" s="134" t="s">
        <v>285</v>
      </c>
      <c r="F51" s="142" t="s">
        <v>302</v>
      </c>
      <c r="G51" s="142" t="s">
        <v>303</v>
      </c>
      <c r="H51" s="143">
        <v>3</v>
      </c>
    </row>
    <row r="52" spans="1:8" ht="18.75" hidden="1" customHeight="1" x14ac:dyDescent="0.2">
      <c r="A52" s="133">
        <v>51</v>
      </c>
      <c r="B52" s="133">
        <v>151488</v>
      </c>
      <c r="C52" s="133">
        <v>1309931</v>
      </c>
      <c r="D52" s="136" t="s">
        <v>150</v>
      </c>
      <c r="E52" s="134" t="s">
        <v>285</v>
      </c>
      <c r="F52" s="142" t="s">
        <v>286</v>
      </c>
      <c r="G52" s="142" t="s">
        <v>304</v>
      </c>
      <c r="H52" s="143">
        <v>4</v>
      </c>
    </row>
    <row r="53" spans="1:8" ht="18.75" hidden="1" customHeight="1" x14ac:dyDescent="0.2">
      <c r="A53" s="133">
        <v>52</v>
      </c>
      <c r="B53" s="133">
        <v>151520</v>
      </c>
      <c r="C53" s="133">
        <v>1303850</v>
      </c>
      <c r="D53" s="134" t="s">
        <v>151</v>
      </c>
      <c r="E53" s="134" t="s">
        <v>285</v>
      </c>
      <c r="F53" s="142" t="s">
        <v>286</v>
      </c>
      <c r="G53" s="142" t="s">
        <v>305</v>
      </c>
      <c r="H53" s="143">
        <v>3</v>
      </c>
    </row>
    <row r="54" spans="1:8" ht="18.75" hidden="1" customHeight="1" x14ac:dyDescent="0.2">
      <c r="A54" s="133">
        <v>53</v>
      </c>
      <c r="B54" s="133">
        <v>151543</v>
      </c>
      <c r="C54" s="133">
        <v>1310500</v>
      </c>
      <c r="D54" s="134" t="s">
        <v>152</v>
      </c>
      <c r="E54" s="134" t="s">
        <v>285</v>
      </c>
      <c r="F54" s="142" t="s">
        <v>286</v>
      </c>
      <c r="G54" s="142" t="s">
        <v>294</v>
      </c>
      <c r="H54" s="143">
        <v>3</v>
      </c>
    </row>
    <row r="55" spans="1:8" ht="18.75" hidden="1" customHeight="1" x14ac:dyDescent="0.2">
      <c r="A55" s="133">
        <v>54</v>
      </c>
      <c r="B55" s="133">
        <v>151865</v>
      </c>
      <c r="C55" s="133">
        <v>1804372</v>
      </c>
      <c r="D55" s="134" t="s">
        <v>153</v>
      </c>
      <c r="E55" s="134" t="s">
        <v>285</v>
      </c>
      <c r="F55" s="142" t="s">
        <v>306</v>
      </c>
      <c r="G55" s="142" t="s">
        <v>307</v>
      </c>
      <c r="H55" s="143">
        <v>3</v>
      </c>
    </row>
    <row r="56" spans="1:8" ht="18.75" hidden="1" customHeight="1" x14ac:dyDescent="0.2">
      <c r="A56" s="133">
        <v>55</v>
      </c>
      <c r="B56" s="133">
        <v>151877</v>
      </c>
      <c r="C56" s="133">
        <v>1804553</v>
      </c>
      <c r="D56" s="134" t="s">
        <v>154</v>
      </c>
      <c r="E56" s="134" t="s">
        <v>285</v>
      </c>
      <c r="F56" s="142" t="s">
        <v>306</v>
      </c>
      <c r="G56" s="142" t="s">
        <v>307</v>
      </c>
      <c r="H56" s="143">
        <v>3</v>
      </c>
    </row>
    <row r="57" spans="1:8" ht="18.75" hidden="1" customHeight="1" x14ac:dyDescent="0.2">
      <c r="A57" s="133">
        <v>56</v>
      </c>
      <c r="B57" s="133">
        <v>151907</v>
      </c>
      <c r="C57" s="133">
        <v>1813701</v>
      </c>
      <c r="D57" s="134" t="s">
        <v>155</v>
      </c>
      <c r="E57" s="134" t="s">
        <v>285</v>
      </c>
      <c r="F57" s="142" t="s">
        <v>306</v>
      </c>
      <c r="G57" s="142" t="s">
        <v>308</v>
      </c>
      <c r="H57" s="143">
        <v>3</v>
      </c>
    </row>
    <row r="58" spans="1:8" ht="18.75" hidden="1" customHeight="1" x14ac:dyDescent="0.2">
      <c r="A58" s="133">
        <v>57</v>
      </c>
      <c r="B58" s="133">
        <v>151944</v>
      </c>
      <c r="C58" s="133">
        <v>1820735</v>
      </c>
      <c r="D58" s="134" t="s">
        <v>156</v>
      </c>
      <c r="E58" s="134" t="s">
        <v>285</v>
      </c>
      <c r="F58" s="142" t="s">
        <v>306</v>
      </c>
      <c r="G58" s="142" t="s">
        <v>309</v>
      </c>
      <c r="H58" s="143">
        <v>3</v>
      </c>
    </row>
    <row r="59" spans="1:8" ht="18.75" hidden="1" customHeight="1" x14ac:dyDescent="0.2">
      <c r="A59" s="133">
        <v>58</v>
      </c>
      <c r="B59" s="133">
        <v>151956</v>
      </c>
      <c r="C59" s="133">
        <v>1304322</v>
      </c>
      <c r="D59" s="134" t="s">
        <v>157</v>
      </c>
      <c r="E59" s="134" t="s">
        <v>285</v>
      </c>
      <c r="F59" s="142" t="s">
        <v>286</v>
      </c>
      <c r="G59" s="142" t="s">
        <v>310</v>
      </c>
      <c r="H59" s="143">
        <v>1</v>
      </c>
    </row>
    <row r="60" spans="1:8" ht="18.75" hidden="1" customHeight="1" x14ac:dyDescent="0.2">
      <c r="A60" s="133">
        <v>59</v>
      </c>
      <c r="B60" s="133">
        <v>151970</v>
      </c>
      <c r="C60" s="133">
        <v>1304806</v>
      </c>
      <c r="D60" s="134" t="s">
        <v>158</v>
      </c>
      <c r="E60" s="134" t="s">
        <v>285</v>
      </c>
      <c r="F60" s="142" t="s">
        <v>286</v>
      </c>
      <c r="G60" s="142" t="s">
        <v>310</v>
      </c>
      <c r="H60" s="143">
        <v>4</v>
      </c>
    </row>
    <row r="61" spans="1:8" ht="18.75" hidden="1" customHeight="1" x14ac:dyDescent="0.2">
      <c r="A61" s="133">
        <v>60</v>
      </c>
      <c r="B61" s="133">
        <v>152018</v>
      </c>
      <c r="C61" s="133">
        <v>1304945</v>
      </c>
      <c r="D61" s="134" t="s">
        <v>159</v>
      </c>
      <c r="E61" s="134" t="s">
        <v>285</v>
      </c>
      <c r="F61" s="142" t="s">
        <v>286</v>
      </c>
      <c r="G61" s="142" t="s">
        <v>311</v>
      </c>
      <c r="H61" s="143">
        <v>3</v>
      </c>
    </row>
    <row r="62" spans="1:8" ht="18.75" hidden="1" customHeight="1" x14ac:dyDescent="0.2">
      <c r="A62" s="133">
        <v>61</v>
      </c>
      <c r="B62" s="133">
        <v>152043</v>
      </c>
      <c r="C62" s="133">
        <v>1306753</v>
      </c>
      <c r="D62" s="134" t="s">
        <v>160</v>
      </c>
      <c r="E62" s="134" t="s">
        <v>285</v>
      </c>
      <c r="F62" s="142" t="s">
        <v>286</v>
      </c>
      <c r="G62" s="142" t="s">
        <v>312</v>
      </c>
      <c r="H62" s="143">
        <v>1</v>
      </c>
    </row>
    <row r="63" spans="1:8" ht="18.75" hidden="1" customHeight="1" x14ac:dyDescent="0.2">
      <c r="A63" s="133">
        <v>62</v>
      </c>
      <c r="B63" s="133">
        <v>152109</v>
      </c>
      <c r="C63" s="133">
        <v>1308930</v>
      </c>
      <c r="D63" s="134" t="s">
        <v>161</v>
      </c>
      <c r="E63" s="134" t="s">
        <v>285</v>
      </c>
      <c r="F63" s="142" t="s">
        <v>286</v>
      </c>
      <c r="G63" s="142" t="s">
        <v>293</v>
      </c>
      <c r="H63" s="143">
        <v>1</v>
      </c>
    </row>
    <row r="64" spans="1:8" ht="18.75" hidden="1" customHeight="1" x14ac:dyDescent="0.2">
      <c r="A64" s="133">
        <v>63</v>
      </c>
      <c r="B64" s="133">
        <v>152122</v>
      </c>
      <c r="C64" s="133">
        <v>1308100</v>
      </c>
      <c r="D64" s="134" t="s">
        <v>162</v>
      </c>
      <c r="E64" s="134" t="s">
        <v>285</v>
      </c>
      <c r="F64" s="142" t="s">
        <v>286</v>
      </c>
      <c r="G64" s="142" t="s">
        <v>293</v>
      </c>
      <c r="H64" s="143">
        <v>1</v>
      </c>
    </row>
    <row r="65" spans="1:8" ht="18.75" hidden="1" customHeight="1" x14ac:dyDescent="0.2">
      <c r="A65" s="133">
        <v>64</v>
      </c>
      <c r="B65" s="133">
        <v>152158</v>
      </c>
      <c r="C65" s="133">
        <v>1312346</v>
      </c>
      <c r="D65" s="134" t="s">
        <v>163</v>
      </c>
      <c r="E65" s="134" t="s">
        <v>285</v>
      </c>
      <c r="F65" s="142" t="s">
        <v>286</v>
      </c>
      <c r="G65" s="142" t="s">
        <v>313</v>
      </c>
      <c r="H65" s="143">
        <v>1</v>
      </c>
    </row>
    <row r="66" spans="1:8" ht="18.75" hidden="1" customHeight="1" x14ac:dyDescent="0.2">
      <c r="A66" s="133">
        <v>65</v>
      </c>
      <c r="B66" s="133">
        <v>152160</v>
      </c>
      <c r="C66" s="133">
        <v>1312811</v>
      </c>
      <c r="D66" s="134" t="s">
        <v>164</v>
      </c>
      <c r="E66" s="134" t="s">
        <v>285</v>
      </c>
      <c r="F66" s="142" t="s">
        <v>286</v>
      </c>
      <c r="G66" s="142" t="s">
        <v>313</v>
      </c>
      <c r="H66" s="143">
        <v>1</v>
      </c>
    </row>
    <row r="67" spans="1:8" ht="18.75" hidden="1" customHeight="1" x14ac:dyDescent="0.2">
      <c r="A67" s="133">
        <v>66</v>
      </c>
      <c r="B67" s="133">
        <v>152195</v>
      </c>
      <c r="C67" s="133">
        <v>1312010</v>
      </c>
      <c r="D67" s="134" t="s">
        <v>165</v>
      </c>
      <c r="E67" s="134" t="s">
        <v>285</v>
      </c>
      <c r="F67" s="142" t="s">
        <v>286</v>
      </c>
      <c r="G67" s="142" t="s">
        <v>313</v>
      </c>
      <c r="H67" s="143">
        <v>3</v>
      </c>
    </row>
    <row r="68" spans="1:8" ht="18.75" hidden="1" customHeight="1" x14ac:dyDescent="0.2">
      <c r="A68" s="133">
        <v>67</v>
      </c>
      <c r="B68" s="133">
        <v>152213</v>
      </c>
      <c r="C68" s="133">
        <v>1312289</v>
      </c>
      <c r="D68" s="134" t="s">
        <v>166</v>
      </c>
      <c r="E68" s="134" t="s">
        <v>285</v>
      </c>
      <c r="F68" s="142" t="s">
        <v>286</v>
      </c>
      <c r="G68" s="142" t="s">
        <v>313</v>
      </c>
      <c r="H68" s="143">
        <v>1</v>
      </c>
    </row>
    <row r="69" spans="1:8" ht="18.75" hidden="1" customHeight="1" x14ac:dyDescent="0.2">
      <c r="A69" s="133">
        <v>68</v>
      </c>
      <c r="B69" s="133">
        <v>152237</v>
      </c>
      <c r="C69" s="133">
        <v>1312225</v>
      </c>
      <c r="D69" s="134" t="s">
        <v>167</v>
      </c>
      <c r="E69" s="134" t="s">
        <v>285</v>
      </c>
      <c r="F69" s="142" t="s">
        <v>286</v>
      </c>
      <c r="G69" s="142" t="s">
        <v>313</v>
      </c>
      <c r="H69" s="143">
        <v>1</v>
      </c>
    </row>
    <row r="70" spans="1:8" ht="18.75" hidden="1" customHeight="1" x14ac:dyDescent="0.2">
      <c r="A70" s="133">
        <v>69</v>
      </c>
      <c r="B70" s="133">
        <v>152493</v>
      </c>
      <c r="C70" s="133">
        <v>1317564</v>
      </c>
      <c r="D70" s="134" t="s">
        <v>168</v>
      </c>
      <c r="E70" s="134" t="s">
        <v>285</v>
      </c>
      <c r="F70" s="142" t="s">
        <v>286</v>
      </c>
      <c r="G70" s="142" t="s">
        <v>314</v>
      </c>
      <c r="H70" s="143">
        <v>1</v>
      </c>
    </row>
    <row r="71" spans="1:8" ht="18.75" hidden="1" customHeight="1" x14ac:dyDescent="0.2">
      <c r="A71" s="133">
        <v>70</v>
      </c>
      <c r="B71" s="133">
        <v>152500</v>
      </c>
      <c r="C71" s="133">
        <v>1317811</v>
      </c>
      <c r="D71" s="134" t="s">
        <v>169</v>
      </c>
      <c r="E71" s="134" t="s">
        <v>285</v>
      </c>
      <c r="F71" s="142" t="s">
        <v>286</v>
      </c>
      <c r="G71" s="142" t="s">
        <v>314</v>
      </c>
      <c r="H71" s="143">
        <v>1</v>
      </c>
    </row>
    <row r="72" spans="1:8" ht="18.75" hidden="1" customHeight="1" x14ac:dyDescent="0.2">
      <c r="A72" s="133">
        <v>71</v>
      </c>
      <c r="B72" s="133">
        <v>152535</v>
      </c>
      <c r="C72" s="133">
        <v>1311754</v>
      </c>
      <c r="D72" s="134" t="s">
        <v>170</v>
      </c>
      <c r="E72" s="134" t="s">
        <v>285</v>
      </c>
      <c r="F72" s="142" t="s">
        <v>286</v>
      </c>
      <c r="G72" s="142" t="s">
        <v>315</v>
      </c>
      <c r="H72" s="143">
        <v>4</v>
      </c>
    </row>
    <row r="73" spans="1:8" ht="18.75" hidden="1" customHeight="1" x14ac:dyDescent="0.2">
      <c r="A73" s="133">
        <v>72</v>
      </c>
      <c r="B73" s="133">
        <v>152572</v>
      </c>
      <c r="C73" s="133">
        <v>1311212</v>
      </c>
      <c r="D73" s="134" t="s">
        <v>171</v>
      </c>
      <c r="E73" s="134" t="s">
        <v>285</v>
      </c>
      <c r="F73" s="142" t="s">
        <v>286</v>
      </c>
      <c r="G73" s="142" t="s">
        <v>315</v>
      </c>
      <c r="H73" s="143">
        <v>4</v>
      </c>
    </row>
    <row r="74" spans="1:8" ht="18.75" hidden="1" customHeight="1" x14ac:dyDescent="0.2">
      <c r="A74" s="133">
        <v>73</v>
      </c>
      <c r="B74" s="133">
        <v>152687</v>
      </c>
      <c r="C74" s="133">
        <v>1609085</v>
      </c>
      <c r="D74" s="134" t="s">
        <v>172</v>
      </c>
      <c r="E74" s="134" t="s">
        <v>285</v>
      </c>
      <c r="F74" s="142" t="s">
        <v>316</v>
      </c>
      <c r="G74" s="142" t="s">
        <v>317</v>
      </c>
      <c r="H74" s="143">
        <v>2</v>
      </c>
    </row>
    <row r="75" spans="1:8" ht="18.75" hidden="1" customHeight="1" x14ac:dyDescent="0.2">
      <c r="A75" s="133">
        <v>74</v>
      </c>
      <c r="B75" s="133">
        <v>152742</v>
      </c>
      <c r="C75" s="133">
        <v>1704848</v>
      </c>
      <c r="D75" s="134" t="s">
        <v>173</v>
      </c>
      <c r="E75" s="134" t="s">
        <v>285</v>
      </c>
      <c r="F75" s="142" t="s">
        <v>318</v>
      </c>
      <c r="G75" s="142" t="s">
        <v>319</v>
      </c>
      <c r="H75" s="143">
        <v>4</v>
      </c>
    </row>
    <row r="76" spans="1:8" ht="18.75" hidden="1" customHeight="1" x14ac:dyDescent="0.2">
      <c r="A76" s="133">
        <v>75</v>
      </c>
      <c r="B76" s="133">
        <v>152778</v>
      </c>
      <c r="C76" s="133">
        <v>1707142</v>
      </c>
      <c r="D76" s="134" t="s">
        <v>174</v>
      </c>
      <c r="E76" s="134" t="s">
        <v>285</v>
      </c>
      <c r="F76" s="142" t="s">
        <v>318</v>
      </c>
      <c r="G76" s="142" t="s">
        <v>320</v>
      </c>
      <c r="H76" s="143">
        <v>4</v>
      </c>
    </row>
    <row r="77" spans="1:8" ht="18.75" hidden="1" customHeight="1" x14ac:dyDescent="0.2">
      <c r="A77" s="133">
        <v>76</v>
      </c>
      <c r="B77" s="133">
        <v>152780</v>
      </c>
      <c r="C77" s="133">
        <v>1708193</v>
      </c>
      <c r="D77" s="134" t="s">
        <v>175</v>
      </c>
      <c r="E77" s="134" t="s">
        <v>285</v>
      </c>
      <c r="F77" s="142" t="s">
        <v>318</v>
      </c>
      <c r="G77" s="142" t="s">
        <v>321</v>
      </c>
      <c r="H77" s="143">
        <v>2</v>
      </c>
    </row>
    <row r="78" spans="1:8" ht="18.75" hidden="1" customHeight="1" x14ac:dyDescent="0.2">
      <c r="A78" s="133">
        <v>77</v>
      </c>
      <c r="B78" s="133">
        <v>152869</v>
      </c>
      <c r="C78" s="133">
        <v>1714183</v>
      </c>
      <c r="D78" s="136" t="s">
        <v>176</v>
      </c>
      <c r="E78" s="134" t="s">
        <v>285</v>
      </c>
      <c r="F78" s="142" t="s">
        <v>318</v>
      </c>
      <c r="G78" s="142" t="s">
        <v>322</v>
      </c>
      <c r="H78" s="143">
        <v>3</v>
      </c>
    </row>
    <row r="79" spans="1:8" ht="18.75" hidden="1" customHeight="1" x14ac:dyDescent="0.2">
      <c r="A79" s="133">
        <v>78</v>
      </c>
      <c r="B79" s="133">
        <v>152950</v>
      </c>
      <c r="C79" s="133">
        <v>1312958</v>
      </c>
      <c r="D79" s="134" t="s">
        <v>177</v>
      </c>
      <c r="E79" s="134" t="s">
        <v>285</v>
      </c>
      <c r="F79" s="142" t="s">
        <v>286</v>
      </c>
      <c r="G79" s="142" t="s">
        <v>313</v>
      </c>
      <c r="H79" s="143">
        <v>1</v>
      </c>
    </row>
    <row r="80" spans="1:8" ht="18.75" hidden="1" customHeight="1" x14ac:dyDescent="0.2">
      <c r="A80" s="133">
        <v>79</v>
      </c>
      <c r="B80" s="133">
        <v>153000</v>
      </c>
      <c r="C80" s="133">
        <v>1312658</v>
      </c>
      <c r="D80" s="134" t="s">
        <v>178</v>
      </c>
      <c r="E80" s="134" t="s">
        <v>285</v>
      </c>
      <c r="F80" s="142" t="s">
        <v>286</v>
      </c>
      <c r="G80" s="142" t="s">
        <v>313</v>
      </c>
      <c r="H80" s="143">
        <v>1</v>
      </c>
    </row>
    <row r="81" spans="1:8" ht="18.75" hidden="1" customHeight="1" x14ac:dyDescent="0.2">
      <c r="A81" s="133">
        <v>80</v>
      </c>
      <c r="B81" s="133">
        <v>160106</v>
      </c>
      <c r="C81" s="133">
        <v>101607</v>
      </c>
      <c r="D81" s="134" t="s">
        <v>179</v>
      </c>
      <c r="E81" s="134" t="s">
        <v>323</v>
      </c>
      <c r="F81" s="142" t="s">
        <v>302</v>
      </c>
      <c r="G81" s="142" t="s">
        <v>324</v>
      </c>
      <c r="H81" s="143">
        <v>3</v>
      </c>
    </row>
    <row r="82" spans="1:8" ht="18.75" hidden="1" customHeight="1" x14ac:dyDescent="0.2">
      <c r="A82" s="133">
        <v>81</v>
      </c>
      <c r="B82" s="133">
        <v>160349</v>
      </c>
      <c r="C82" s="133">
        <v>1009142</v>
      </c>
      <c r="D82" s="134" t="s">
        <v>180</v>
      </c>
      <c r="E82" s="134" t="s">
        <v>323</v>
      </c>
      <c r="F82" s="142" t="s">
        <v>247</v>
      </c>
      <c r="G82" s="142" t="s">
        <v>325</v>
      </c>
      <c r="H82" s="143">
        <v>2</v>
      </c>
    </row>
    <row r="83" spans="1:8" ht="18.75" hidden="1" customHeight="1" x14ac:dyDescent="0.2">
      <c r="A83" s="133">
        <v>82</v>
      </c>
      <c r="B83" s="133">
        <v>160465</v>
      </c>
      <c r="C83" s="133">
        <v>1816332</v>
      </c>
      <c r="D83" s="134" t="s">
        <v>181</v>
      </c>
      <c r="E83" s="134" t="s">
        <v>323</v>
      </c>
      <c r="F83" s="142" t="s">
        <v>306</v>
      </c>
      <c r="G83" s="142" t="s">
        <v>326</v>
      </c>
      <c r="H83" s="143">
        <v>3</v>
      </c>
    </row>
    <row r="84" spans="1:8" ht="18.75" hidden="1" customHeight="1" x14ac:dyDescent="0.2">
      <c r="A84" s="133">
        <v>83</v>
      </c>
      <c r="B84" s="133">
        <v>160507</v>
      </c>
      <c r="C84" s="133">
        <v>612842</v>
      </c>
      <c r="D84" s="136" t="s">
        <v>182</v>
      </c>
      <c r="E84" s="134" t="s">
        <v>323</v>
      </c>
      <c r="F84" s="142" t="s">
        <v>327</v>
      </c>
      <c r="G84" s="142" t="s">
        <v>328</v>
      </c>
      <c r="H84" s="143">
        <v>3</v>
      </c>
    </row>
    <row r="85" spans="1:8" ht="18.75" hidden="1" customHeight="1" x14ac:dyDescent="0.2">
      <c r="A85" s="133">
        <v>84</v>
      </c>
      <c r="B85" s="133">
        <v>160519</v>
      </c>
      <c r="C85" s="133">
        <v>108767</v>
      </c>
      <c r="D85" s="134" t="s">
        <v>183</v>
      </c>
      <c r="E85" s="134" t="s">
        <v>323</v>
      </c>
      <c r="F85" s="142" t="s">
        <v>302</v>
      </c>
      <c r="G85" s="142" t="s">
        <v>329</v>
      </c>
      <c r="H85" s="143">
        <v>2</v>
      </c>
    </row>
    <row r="86" spans="1:8" ht="18.75" hidden="1" customHeight="1" x14ac:dyDescent="0.2">
      <c r="A86" s="133">
        <v>85</v>
      </c>
      <c r="B86" s="133">
        <v>160593</v>
      </c>
      <c r="C86" s="133">
        <v>1823569</v>
      </c>
      <c r="D86" s="134" t="s">
        <v>184</v>
      </c>
      <c r="E86" s="134" t="s">
        <v>323</v>
      </c>
      <c r="F86" s="142" t="s">
        <v>306</v>
      </c>
      <c r="G86" s="142" t="s">
        <v>330</v>
      </c>
      <c r="H86" s="143">
        <v>3</v>
      </c>
    </row>
    <row r="87" spans="1:8" ht="18.75" hidden="1" customHeight="1" x14ac:dyDescent="0.2">
      <c r="A87" s="133">
        <v>86</v>
      </c>
      <c r="B87" s="133">
        <v>160805</v>
      </c>
      <c r="C87" s="133">
        <v>505437</v>
      </c>
      <c r="D87" s="134" t="s">
        <v>185</v>
      </c>
      <c r="E87" s="134" t="s">
        <v>323</v>
      </c>
      <c r="F87" s="142" t="s">
        <v>331</v>
      </c>
      <c r="G87" s="142" t="s">
        <v>332</v>
      </c>
      <c r="H87" s="143">
        <v>2</v>
      </c>
    </row>
    <row r="88" spans="1:8" ht="18.75" hidden="1" customHeight="1" x14ac:dyDescent="0.2">
      <c r="A88" s="133">
        <v>87</v>
      </c>
      <c r="B88" s="133">
        <v>161263</v>
      </c>
      <c r="C88" s="133">
        <v>603177</v>
      </c>
      <c r="D88" s="134" t="s">
        <v>186</v>
      </c>
      <c r="E88" s="134" t="s">
        <v>323</v>
      </c>
      <c r="F88" s="142" t="s">
        <v>327</v>
      </c>
      <c r="G88" s="142" t="s">
        <v>333</v>
      </c>
      <c r="H88" s="143">
        <v>2</v>
      </c>
    </row>
    <row r="89" spans="1:8" ht="18.75" hidden="1" customHeight="1" x14ac:dyDescent="0.2">
      <c r="A89" s="133">
        <v>88</v>
      </c>
      <c r="B89" s="133">
        <v>161688</v>
      </c>
      <c r="C89" s="133">
        <v>1010623</v>
      </c>
      <c r="D89" s="134" t="s">
        <v>187</v>
      </c>
      <c r="E89" s="134" t="s">
        <v>323</v>
      </c>
      <c r="F89" s="142" t="s">
        <v>247</v>
      </c>
      <c r="G89" s="142" t="s">
        <v>334</v>
      </c>
      <c r="H89" s="143">
        <v>4</v>
      </c>
    </row>
    <row r="90" spans="1:8" ht="18.75" hidden="1" customHeight="1" x14ac:dyDescent="0.2">
      <c r="A90" s="133">
        <v>89</v>
      </c>
      <c r="B90" s="133">
        <v>162024</v>
      </c>
      <c r="C90" s="133">
        <v>502392</v>
      </c>
      <c r="D90" s="136" t="s">
        <v>188</v>
      </c>
      <c r="E90" s="134" t="s">
        <v>323</v>
      </c>
      <c r="F90" s="142" t="s">
        <v>331</v>
      </c>
      <c r="G90" s="142" t="s">
        <v>335</v>
      </c>
      <c r="H90" s="143">
        <v>3</v>
      </c>
    </row>
    <row r="91" spans="1:8" ht="18.75" hidden="1" customHeight="1" x14ac:dyDescent="0.2">
      <c r="A91" s="133">
        <v>90</v>
      </c>
      <c r="B91" s="133">
        <v>170173</v>
      </c>
      <c r="C91" s="133">
        <v>1503825</v>
      </c>
      <c r="D91" s="134" t="s">
        <v>189</v>
      </c>
      <c r="E91" s="134" t="s">
        <v>246</v>
      </c>
      <c r="F91" s="142" t="s">
        <v>249</v>
      </c>
      <c r="G91" s="142" t="s">
        <v>336</v>
      </c>
      <c r="H91" s="143">
        <v>1</v>
      </c>
    </row>
    <row r="92" spans="1:8" ht="18.75" hidden="1" customHeight="1" x14ac:dyDescent="0.2">
      <c r="A92" s="133">
        <v>91</v>
      </c>
      <c r="B92" s="133">
        <v>170227</v>
      </c>
      <c r="C92" s="133">
        <v>1503233</v>
      </c>
      <c r="D92" s="134" t="s">
        <v>190</v>
      </c>
      <c r="E92" s="134" t="s">
        <v>246</v>
      </c>
      <c r="F92" s="142" t="s">
        <v>249</v>
      </c>
      <c r="G92" s="142" t="s">
        <v>336</v>
      </c>
      <c r="H92" s="143">
        <v>1</v>
      </c>
    </row>
    <row r="93" spans="1:8" ht="18.75" hidden="1" customHeight="1" x14ac:dyDescent="0.2">
      <c r="A93" s="133">
        <v>92</v>
      </c>
      <c r="B93" s="133">
        <v>170318</v>
      </c>
      <c r="C93" s="133">
        <v>1111170</v>
      </c>
      <c r="D93" s="134" t="s">
        <v>191</v>
      </c>
      <c r="E93" s="134" t="s">
        <v>246</v>
      </c>
      <c r="F93" s="142" t="s">
        <v>252</v>
      </c>
      <c r="G93" s="142" t="s">
        <v>337</v>
      </c>
      <c r="H93" s="143">
        <v>3</v>
      </c>
    </row>
    <row r="94" spans="1:8" ht="18.75" hidden="1" customHeight="1" x14ac:dyDescent="0.2">
      <c r="A94" s="133">
        <v>93</v>
      </c>
      <c r="B94" s="133">
        <v>170367</v>
      </c>
      <c r="C94" s="133">
        <v>1409050</v>
      </c>
      <c r="D94" s="134" t="s">
        <v>192</v>
      </c>
      <c r="E94" s="134" t="s">
        <v>246</v>
      </c>
      <c r="F94" s="142" t="s">
        <v>338</v>
      </c>
      <c r="G94" s="142" t="s">
        <v>339</v>
      </c>
      <c r="H94" s="143">
        <v>3</v>
      </c>
    </row>
    <row r="95" spans="1:8" ht="18.75" hidden="1" customHeight="1" x14ac:dyDescent="0.2">
      <c r="A95" s="133">
        <v>94</v>
      </c>
      <c r="B95" s="133">
        <v>170719</v>
      </c>
      <c r="C95" s="133">
        <v>1115839</v>
      </c>
      <c r="D95" s="134" t="s">
        <v>193</v>
      </c>
      <c r="E95" s="134" t="s">
        <v>246</v>
      </c>
      <c r="F95" s="142" t="s">
        <v>252</v>
      </c>
      <c r="G95" s="142" t="s">
        <v>340</v>
      </c>
      <c r="H95" s="143">
        <v>1</v>
      </c>
    </row>
    <row r="96" spans="1:8" ht="18.75" hidden="1" customHeight="1" x14ac:dyDescent="0.2">
      <c r="A96" s="133">
        <v>95</v>
      </c>
      <c r="B96" s="133">
        <v>170800</v>
      </c>
      <c r="C96" s="133">
        <v>1114761</v>
      </c>
      <c r="D96" s="134" t="s">
        <v>194</v>
      </c>
      <c r="E96" s="134" t="s">
        <v>246</v>
      </c>
      <c r="F96" s="142" t="s">
        <v>252</v>
      </c>
      <c r="G96" s="142" t="s">
        <v>341</v>
      </c>
      <c r="H96" s="143">
        <v>1</v>
      </c>
    </row>
    <row r="97" spans="1:8" ht="18.75" hidden="1" customHeight="1" x14ac:dyDescent="0.2">
      <c r="A97" s="133">
        <v>96</v>
      </c>
      <c r="B97" s="133">
        <v>170859</v>
      </c>
      <c r="C97" s="133">
        <v>1510791</v>
      </c>
      <c r="D97" s="134" t="s">
        <v>195</v>
      </c>
      <c r="E97" s="134" t="s">
        <v>246</v>
      </c>
      <c r="F97" s="142" t="s">
        <v>249</v>
      </c>
      <c r="G97" s="142" t="s">
        <v>342</v>
      </c>
      <c r="H97" s="143">
        <v>3</v>
      </c>
    </row>
    <row r="98" spans="1:8" ht="18.75" hidden="1" customHeight="1" x14ac:dyDescent="0.2">
      <c r="A98" s="133">
        <v>97</v>
      </c>
      <c r="B98" s="133">
        <v>170872</v>
      </c>
      <c r="C98" s="133">
        <v>1510907</v>
      </c>
      <c r="D98" s="134" t="s">
        <v>196</v>
      </c>
      <c r="E98" s="134" t="s">
        <v>246</v>
      </c>
      <c r="F98" s="142" t="s">
        <v>249</v>
      </c>
      <c r="G98" s="142" t="s">
        <v>343</v>
      </c>
      <c r="H98" s="143">
        <v>4</v>
      </c>
    </row>
    <row r="99" spans="1:8" ht="18.75" hidden="1" customHeight="1" x14ac:dyDescent="0.2">
      <c r="A99" s="133">
        <v>98</v>
      </c>
      <c r="B99" s="133">
        <v>170902</v>
      </c>
      <c r="C99" s="133">
        <v>1506877</v>
      </c>
      <c r="D99" s="134" t="s">
        <v>197</v>
      </c>
      <c r="E99" s="134" t="s">
        <v>246</v>
      </c>
      <c r="F99" s="142" t="s">
        <v>249</v>
      </c>
      <c r="G99" s="142" t="s">
        <v>344</v>
      </c>
      <c r="H99" s="143">
        <v>1</v>
      </c>
    </row>
    <row r="100" spans="1:8" ht="18.75" hidden="1" customHeight="1" x14ac:dyDescent="0.2">
      <c r="A100" s="133">
        <v>99</v>
      </c>
      <c r="B100" s="133">
        <v>170926</v>
      </c>
      <c r="C100" s="133">
        <v>1503427</v>
      </c>
      <c r="D100" s="134" t="s">
        <v>198</v>
      </c>
      <c r="E100" s="134" t="s">
        <v>246</v>
      </c>
      <c r="F100" s="142" t="s">
        <v>249</v>
      </c>
      <c r="G100" s="142" t="s">
        <v>336</v>
      </c>
      <c r="H100" s="143">
        <v>1</v>
      </c>
    </row>
    <row r="101" spans="1:8" ht="18.75" hidden="1" customHeight="1" x14ac:dyDescent="0.2">
      <c r="A101" s="133">
        <v>100</v>
      </c>
      <c r="B101" s="133">
        <v>171037</v>
      </c>
      <c r="C101" s="133">
        <v>1512911</v>
      </c>
      <c r="D101" s="134" t="s">
        <v>199</v>
      </c>
      <c r="E101" s="134" t="s">
        <v>246</v>
      </c>
      <c r="F101" s="142" t="s">
        <v>249</v>
      </c>
      <c r="G101" s="142" t="s">
        <v>345</v>
      </c>
      <c r="H101" s="143">
        <v>1</v>
      </c>
    </row>
    <row r="102" spans="1:8" ht="18.75" hidden="1" customHeight="1" x14ac:dyDescent="0.2">
      <c r="A102" s="133">
        <v>101</v>
      </c>
      <c r="B102" s="133">
        <v>171116</v>
      </c>
      <c r="C102" s="133">
        <v>1107183</v>
      </c>
      <c r="D102" s="134" t="s">
        <v>200</v>
      </c>
      <c r="E102" s="134" t="s">
        <v>246</v>
      </c>
      <c r="F102" s="142" t="s">
        <v>252</v>
      </c>
      <c r="G102" s="142" t="s">
        <v>346</v>
      </c>
      <c r="H102" s="143">
        <v>3</v>
      </c>
    </row>
    <row r="103" spans="1:8" ht="18.75" hidden="1" customHeight="1" x14ac:dyDescent="0.2">
      <c r="A103" s="133">
        <v>102</v>
      </c>
      <c r="B103" s="133">
        <v>171165</v>
      </c>
      <c r="C103" s="133">
        <v>1106158</v>
      </c>
      <c r="D103" s="134" t="s">
        <v>201</v>
      </c>
      <c r="E103" s="134" t="s">
        <v>246</v>
      </c>
      <c r="F103" s="142" t="s">
        <v>252</v>
      </c>
      <c r="G103" s="142" t="s">
        <v>252</v>
      </c>
      <c r="H103" s="143">
        <v>4</v>
      </c>
    </row>
    <row r="104" spans="1:8" ht="18.75" hidden="1" customHeight="1" x14ac:dyDescent="0.2">
      <c r="A104" s="133">
        <v>103</v>
      </c>
      <c r="B104" s="133">
        <v>171189</v>
      </c>
      <c r="C104" s="133">
        <v>1106295</v>
      </c>
      <c r="D104" s="134" t="s">
        <v>202</v>
      </c>
      <c r="E104" s="134" t="s">
        <v>246</v>
      </c>
      <c r="F104" s="142" t="s">
        <v>252</v>
      </c>
      <c r="G104" s="142" t="s">
        <v>347</v>
      </c>
      <c r="H104" s="143">
        <v>3</v>
      </c>
    </row>
    <row r="105" spans="1:8" ht="18.75" hidden="1" customHeight="1" x14ac:dyDescent="0.2">
      <c r="A105" s="133">
        <v>104</v>
      </c>
      <c r="B105" s="133">
        <v>171190</v>
      </c>
      <c r="C105" s="133">
        <v>1106841</v>
      </c>
      <c r="D105" s="134" t="s">
        <v>203</v>
      </c>
      <c r="E105" s="134" t="s">
        <v>246</v>
      </c>
      <c r="F105" s="142" t="s">
        <v>252</v>
      </c>
      <c r="G105" s="142" t="s">
        <v>347</v>
      </c>
      <c r="H105" s="143">
        <v>3</v>
      </c>
    </row>
    <row r="106" spans="1:8" ht="18.75" hidden="1" customHeight="1" x14ac:dyDescent="0.2">
      <c r="A106" s="133">
        <v>105</v>
      </c>
      <c r="B106" s="133">
        <v>171232</v>
      </c>
      <c r="C106" s="133">
        <v>1115029</v>
      </c>
      <c r="D106" s="134" t="s">
        <v>204</v>
      </c>
      <c r="E106" s="134" t="s">
        <v>246</v>
      </c>
      <c r="F106" s="142" t="s">
        <v>252</v>
      </c>
      <c r="G106" s="142" t="s">
        <v>340</v>
      </c>
      <c r="H106" s="143">
        <v>1</v>
      </c>
    </row>
    <row r="107" spans="1:8" ht="18.75" hidden="1" customHeight="1" x14ac:dyDescent="0.2">
      <c r="A107" s="133">
        <v>106</v>
      </c>
      <c r="B107" s="133">
        <v>171244</v>
      </c>
      <c r="C107" s="133">
        <v>1115498</v>
      </c>
      <c r="D107" s="134" t="s">
        <v>205</v>
      </c>
      <c r="E107" s="134" t="s">
        <v>246</v>
      </c>
      <c r="F107" s="142" t="s">
        <v>252</v>
      </c>
      <c r="G107" s="142" t="s">
        <v>340</v>
      </c>
      <c r="H107" s="143">
        <v>3</v>
      </c>
    </row>
    <row r="108" spans="1:8" ht="18.75" hidden="1" customHeight="1" x14ac:dyDescent="0.2">
      <c r="A108" s="133">
        <v>107</v>
      </c>
      <c r="B108" s="133">
        <v>171360</v>
      </c>
      <c r="C108" s="133">
        <v>1106812</v>
      </c>
      <c r="D108" s="134" t="s">
        <v>206</v>
      </c>
      <c r="E108" s="134" t="s">
        <v>246</v>
      </c>
      <c r="F108" s="142" t="s">
        <v>252</v>
      </c>
      <c r="G108" s="142" t="s">
        <v>252</v>
      </c>
      <c r="H108" s="143">
        <v>4</v>
      </c>
    </row>
    <row r="109" spans="1:8" ht="18.75" hidden="1" customHeight="1" x14ac:dyDescent="0.2">
      <c r="A109" s="133">
        <v>108</v>
      </c>
      <c r="B109" s="133">
        <v>171372</v>
      </c>
      <c r="C109" s="133">
        <v>1106123</v>
      </c>
      <c r="D109" s="134" t="s">
        <v>207</v>
      </c>
      <c r="E109" s="134" t="s">
        <v>246</v>
      </c>
      <c r="F109" s="142" t="s">
        <v>252</v>
      </c>
      <c r="G109" s="142" t="s">
        <v>347</v>
      </c>
      <c r="H109" s="143">
        <v>2</v>
      </c>
    </row>
    <row r="110" spans="1:8" ht="18.75" hidden="1" customHeight="1" x14ac:dyDescent="0.2">
      <c r="A110" s="133">
        <v>109</v>
      </c>
      <c r="B110" s="133">
        <v>171384</v>
      </c>
      <c r="C110" s="133">
        <v>1106033</v>
      </c>
      <c r="D110" s="136" t="s">
        <v>208</v>
      </c>
      <c r="E110" s="134" t="s">
        <v>246</v>
      </c>
      <c r="F110" s="142" t="s">
        <v>252</v>
      </c>
      <c r="G110" s="142" t="s">
        <v>347</v>
      </c>
      <c r="H110" s="143">
        <v>3</v>
      </c>
    </row>
    <row r="111" spans="1:8" ht="18.75" hidden="1" customHeight="1" x14ac:dyDescent="0.2">
      <c r="A111" s="133">
        <v>110</v>
      </c>
      <c r="B111" s="133">
        <v>171396</v>
      </c>
      <c r="C111" s="133">
        <v>1106304</v>
      </c>
      <c r="D111" s="134" t="s">
        <v>209</v>
      </c>
      <c r="E111" s="134" t="s">
        <v>246</v>
      </c>
      <c r="F111" s="142" t="s">
        <v>252</v>
      </c>
      <c r="G111" s="142" t="s">
        <v>347</v>
      </c>
      <c r="H111" s="143">
        <v>3</v>
      </c>
    </row>
    <row r="112" spans="1:8" ht="18.75" hidden="1" customHeight="1" x14ac:dyDescent="0.2">
      <c r="A112" s="133">
        <v>111</v>
      </c>
      <c r="B112" s="133">
        <v>171402</v>
      </c>
      <c r="C112" s="133">
        <v>1106946</v>
      </c>
      <c r="D112" s="134" t="s">
        <v>210</v>
      </c>
      <c r="E112" s="134" t="s">
        <v>246</v>
      </c>
      <c r="F112" s="142" t="s">
        <v>252</v>
      </c>
      <c r="G112" s="142" t="s">
        <v>347</v>
      </c>
      <c r="H112" s="143">
        <v>2</v>
      </c>
    </row>
    <row r="113" spans="1:8" ht="18.75" hidden="1" customHeight="1" x14ac:dyDescent="0.2">
      <c r="A113" s="133">
        <v>112</v>
      </c>
      <c r="B113" s="133">
        <v>171451</v>
      </c>
      <c r="C113" s="133">
        <v>1115353</v>
      </c>
      <c r="D113" s="134" t="s">
        <v>211</v>
      </c>
      <c r="E113" s="134" t="s">
        <v>246</v>
      </c>
      <c r="F113" s="142" t="s">
        <v>252</v>
      </c>
      <c r="G113" s="142" t="s">
        <v>348</v>
      </c>
      <c r="H113" s="143">
        <v>4</v>
      </c>
    </row>
    <row r="114" spans="1:8" ht="18.75" hidden="1" customHeight="1" x14ac:dyDescent="0.2">
      <c r="A114" s="133">
        <v>113</v>
      </c>
      <c r="B114" s="133">
        <v>171608</v>
      </c>
      <c r="C114" s="133">
        <v>1111487</v>
      </c>
      <c r="D114" s="134" t="s">
        <v>212</v>
      </c>
      <c r="E114" s="134" t="s">
        <v>246</v>
      </c>
      <c r="F114" s="142" t="s">
        <v>252</v>
      </c>
      <c r="G114" s="142" t="s">
        <v>337</v>
      </c>
      <c r="H114" s="143">
        <v>2</v>
      </c>
    </row>
    <row r="115" spans="1:8" ht="18.75" hidden="1" customHeight="1" x14ac:dyDescent="0.2">
      <c r="A115" s="133">
        <v>114</v>
      </c>
      <c r="B115" s="133">
        <v>171669</v>
      </c>
      <c r="C115" s="133">
        <v>1115234</v>
      </c>
      <c r="D115" s="134" t="s">
        <v>213</v>
      </c>
      <c r="E115" s="134" t="s">
        <v>246</v>
      </c>
      <c r="F115" s="142" t="s">
        <v>252</v>
      </c>
      <c r="G115" s="142" t="s">
        <v>340</v>
      </c>
      <c r="H115" s="143">
        <v>1</v>
      </c>
    </row>
    <row r="116" spans="1:8" ht="18.75" hidden="1" customHeight="1" x14ac:dyDescent="0.2">
      <c r="A116" s="133">
        <v>115</v>
      </c>
      <c r="B116" s="133">
        <v>171682</v>
      </c>
      <c r="C116" s="133">
        <v>1106718</v>
      </c>
      <c r="D116" s="134" t="s">
        <v>214</v>
      </c>
      <c r="E116" s="134" t="s">
        <v>246</v>
      </c>
      <c r="F116" s="142" t="s">
        <v>252</v>
      </c>
      <c r="G116" s="142" t="s">
        <v>347</v>
      </c>
      <c r="H116" s="143">
        <v>1</v>
      </c>
    </row>
    <row r="117" spans="1:8" ht="18.75" hidden="1" customHeight="1" x14ac:dyDescent="0.2">
      <c r="A117" s="133">
        <v>116</v>
      </c>
      <c r="B117" s="133">
        <v>171724</v>
      </c>
      <c r="C117" s="133">
        <v>1106235</v>
      </c>
      <c r="D117" s="134" t="s">
        <v>215</v>
      </c>
      <c r="E117" s="134" t="s">
        <v>246</v>
      </c>
      <c r="F117" s="142" t="s">
        <v>252</v>
      </c>
      <c r="G117" s="142" t="s">
        <v>347</v>
      </c>
      <c r="H117" s="143">
        <v>1</v>
      </c>
    </row>
    <row r="118" spans="1:8" ht="18.75" hidden="1" customHeight="1" x14ac:dyDescent="0.2">
      <c r="A118" s="133">
        <v>117</v>
      </c>
      <c r="B118" s="133">
        <v>171736</v>
      </c>
      <c r="C118" s="133">
        <v>1106449</v>
      </c>
      <c r="D118" s="134" t="s">
        <v>216</v>
      </c>
      <c r="E118" s="134" t="s">
        <v>246</v>
      </c>
      <c r="F118" s="142" t="s">
        <v>252</v>
      </c>
      <c r="G118" s="142" t="s">
        <v>347</v>
      </c>
      <c r="H118" s="143">
        <v>3</v>
      </c>
    </row>
    <row r="119" spans="1:8" ht="18.75" hidden="1" customHeight="1" x14ac:dyDescent="0.2">
      <c r="A119" s="133">
        <v>118</v>
      </c>
      <c r="B119" s="133">
        <v>171773</v>
      </c>
      <c r="C119" s="133">
        <v>1106667</v>
      </c>
      <c r="D119" s="134" t="s">
        <v>217</v>
      </c>
      <c r="E119" s="134" t="s">
        <v>246</v>
      </c>
      <c r="F119" s="142" t="s">
        <v>252</v>
      </c>
      <c r="G119" s="142" t="s">
        <v>347</v>
      </c>
      <c r="H119" s="143">
        <v>1</v>
      </c>
    </row>
    <row r="120" spans="1:8" ht="18.75" hidden="1" customHeight="1" x14ac:dyDescent="0.2">
      <c r="A120" s="133">
        <v>119</v>
      </c>
      <c r="B120" s="133">
        <v>171797</v>
      </c>
      <c r="C120" s="133">
        <v>1106215</v>
      </c>
      <c r="D120" s="134" t="s">
        <v>218</v>
      </c>
      <c r="E120" s="134" t="s">
        <v>246</v>
      </c>
      <c r="F120" s="142" t="s">
        <v>252</v>
      </c>
      <c r="G120" s="142" t="s">
        <v>347</v>
      </c>
      <c r="H120" s="143">
        <v>1</v>
      </c>
    </row>
    <row r="121" spans="1:8" ht="18.75" hidden="1" customHeight="1" x14ac:dyDescent="0.2">
      <c r="A121" s="133">
        <v>120</v>
      </c>
      <c r="B121" s="133">
        <v>171803</v>
      </c>
      <c r="C121" s="133">
        <v>1110156</v>
      </c>
      <c r="D121" s="134" t="s">
        <v>219</v>
      </c>
      <c r="E121" s="134" t="s">
        <v>246</v>
      </c>
      <c r="F121" s="142" t="s">
        <v>252</v>
      </c>
      <c r="G121" s="142" t="s">
        <v>253</v>
      </c>
      <c r="H121" s="143">
        <v>1</v>
      </c>
    </row>
    <row r="122" spans="1:8" ht="18.75" hidden="1" customHeight="1" x14ac:dyDescent="0.2">
      <c r="A122" s="133">
        <v>121</v>
      </c>
      <c r="B122" s="133">
        <v>171839</v>
      </c>
      <c r="C122" s="133">
        <v>1503524</v>
      </c>
      <c r="D122" s="134" t="s">
        <v>220</v>
      </c>
      <c r="E122" s="134" t="s">
        <v>246</v>
      </c>
      <c r="F122" s="142" t="s">
        <v>249</v>
      </c>
      <c r="G122" s="142" t="s">
        <v>336</v>
      </c>
      <c r="H122" s="143">
        <v>1</v>
      </c>
    </row>
    <row r="123" spans="1:8" ht="18.75" hidden="1" customHeight="1" x14ac:dyDescent="0.2">
      <c r="A123" s="133">
        <v>122</v>
      </c>
      <c r="B123" s="133">
        <v>171876</v>
      </c>
      <c r="C123" s="133">
        <v>1111883</v>
      </c>
      <c r="D123" s="134" t="s">
        <v>221</v>
      </c>
      <c r="E123" s="134" t="s">
        <v>246</v>
      </c>
      <c r="F123" s="142" t="s">
        <v>252</v>
      </c>
      <c r="G123" s="142" t="s">
        <v>337</v>
      </c>
      <c r="H123" s="143">
        <v>1</v>
      </c>
    </row>
    <row r="124" spans="1:8" ht="18.75" hidden="1" customHeight="1" x14ac:dyDescent="0.2">
      <c r="A124" s="133">
        <v>123</v>
      </c>
      <c r="B124" s="133">
        <v>171888</v>
      </c>
      <c r="C124" s="133">
        <v>1111519</v>
      </c>
      <c r="D124" s="134" t="s">
        <v>222</v>
      </c>
      <c r="E124" s="134" t="s">
        <v>246</v>
      </c>
      <c r="F124" s="142" t="s">
        <v>252</v>
      </c>
      <c r="G124" s="142" t="s">
        <v>337</v>
      </c>
      <c r="H124" s="143">
        <v>1</v>
      </c>
    </row>
    <row r="125" spans="1:8" ht="18.75" hidden="1" customHeight="1" x14ac:dyDescent="0.2">
      <c r="A125" s="133">
        <v>124</v>
      </c>
      <c r="B125" s="133">
        <v>171890</v>
      </c>
      <c r="C125" s="133">
        <v>1111712</v>
      </c>
      <c r="D125" s="134" t="s">
        <v>223</v>
      </c>
      <c r="E125" s="134" t="s">
        <v>246</v>
      </c>
      <c r="F125" s="142" t="s">
        <v>252</v>
      </c>
      <c r="G125" s="142" t="s">
        <v>337</v>
      </c>
      <c r="H125" s="143">
        <v>2</v>
      </c>
    </row>
    <row r="126" spans="1:8" ht="18.75" hidden="1" customHeight="1" x14ac:dyDescent="0.2">
      <c r="A126" s="133">
        <v>125</v>
      </c>
      <c r="B126" s="133">
        <v>171943</v>
      </c>
      <c r="C126" s="133">
        <v>1106019</v>
      </c>
      <c r="D126" s="134" t="s">
        <v>224</v>
      </c>
      <c r="E126" s="134" t="s">
        <v>246</v>
      </c>
      <c r="F126" s="142" t="s">
        <v>252</v>
      </c>
      <c r="G126" s="142" t="s">
        <v>347</v>
      </c>
      <c r="H126" s="143">
        <v>3</v>
      </c>
    </row>
    <row r="127" spans="1:8" ht="18.75" hidden="1" customHeight="1" x14ac:dyDescent="0.2">
      <c r="A127" s="133">
        <v>126</v>
      </c>
      <c r="B127" s="133">
        <v>172091</v>
      </c>
      <c r="C127" s="133">
        <v>1107568</v>
      </c>
      <c r="D127" s="134" t="s">
        <v>225</v>
      </c>
      <c r="E127" s="134" t="s">
        <v>246</v>
      </c>
      <c r="F127" s="142" t="s">
        <v>252</v>
      </c>
      <c r="G127" s="142" t="s">
        <v>346</v>
      </c>
      <c r="H127" s="143">
        <v>1</v>
      </c>
    </row>
    <row r="128" spans="1:8" ht="18.75" hidden="1" customHeight="1" x14ac:dyDescent="0.2">
      <c r="A128" s="133">
        <v>127</v>
      </c>
      <c r="B128" s="133">
        <v>172108</v>
      </c>
      <c r="C128" s="133">
        <v>1107540</v>
      </c>
      <c r="D128" s="134" t="s">
        <v>226</v>
      </c>
      <c r="E128" s="134" t="s">
        <v>246</v>
      </c>
      <c r="F128" s="142" t="s">
        <v>252</v>
      </c>
      <c r="G128" s="142" t="s">
        <v>346</v>
      </c>
      <c r="H128" s="143">
        <v>1</v>
      </c>
    </row>
    <row r="129" spans="1:8" ht="18.75" hidden="1" customHeight="1" x14ac:dyDescent="0.2">
      <c r="A129" s="133">
        <v>128</v>
      </c>
      <c r="B129" s="133">
        <v>172182</v>
      </c>
      <c r="C129" s="133">
        <v>1115606</v>
      </c>
      <c r="D129" s="134" t="s">
        <v>227</v>
      </c>
      <c r="E129" s="134" t="s">
        <v>246</v>
      </c>
      <c r="F129" s="142" t="s">
        <v>252</v>
      </c>
      <c r="G129" s="142" t="s">
        <v>340</v>
      </c>
      <c r="H129" s="143">
        <v>1</v>
      </c>
    </row>
    <row r="130" spans="1:8" ht="18.75" hidden="1" customHeight="1" x14ac:dyDescent="0.2">
      <c r="A130" s="133">
        <v>129</v>
      </c>
      <c r="B130" s="133">
        <v>172248</v>
      </c>
      <c r="C130" s="133">
        <v>1111403</v>
      </c>
      <c r="D130" s="134" t="s">
        <v>228</v>
      </c>
      <c r="E130" s="134" t="s">
        <v>246</v>
      </c>
      <c r="F130" s="142" t="s">
        <v>252</v>
      </c>
      <c r="G130" s="142" t="s">
        <v>337</v>
      </c>
      <c r="H130" s="143">
        <v>3</v>
      </c>
    </row>
    <row r="131" spans="1:8" ht="18.75" hidden="1" customHeight="1" x14ac:dyDescent="0.2">
      <c r="A131" s="133">
        <v>130</v>
      </c>
      <c r="B131" s="133">
        <v>172285</v>
      </c>
      <c r="C131" s="133">
        <v>1014620</v>
      </c>
      <c r="D131" s="134" t="s">
        <v>229</v>
      </c>
      <c r="E131" s="134" t="s">
        <v>246</v>
      </c>
      <c r="F131" s="142" t="s">
        <v>247</v>
      </c>
      <c r="G131" s="142" t="s">
        <v>248</v>
      </c>
      <c r="H131" s="143">
        <v>4</v>
      </c>
    </row>
    <row r="132" spans="1:8" ht="18.75" hidden="1" customHeight="1" x14ac:dyDescent="0.2">
      <c r="A132" s="133">
        <v>131</v>
      </c>
      <c r="B132" s="133">
        <v>172303</v>
      </c>
      <c r="C132" s="133">
        <v>1115822</v>
      </c>
      <c r="D132" s="134" t="s">
        <v>230</v>
      </c>
      <c r="E132" s="134" t="s">
        <v>246</v>
      </c>
      <c r="F132" s="142" t="s">
        <v>252</v>
      </c>
      <c r="G132" s="142" t="s">
        <v>340</v>
      </c>
      <c r="H132" s="143">
        <v>3</v>
      </c>
    </row>
    <row r="133" spans="1:8" ht="18.75" hidden="1" customHeight="1" x14ac:dyDescent="0.2">
      <c r="A133" s="133">
        <v>132</v>
      </c>
      <c r="B133" s="133">
        <v>172431</v>
      </c>
      <c r="C133" s="133">
        <v>1115984</v>
      </c>
      <c r="D133" s="134" t="s">
        <v>231</v>
      </c>
      <c r="E133" s="134" t="s">
        <v>246</v>
      </c>
      <c r="F133" s="142" t="s">
        <v>252</v>
      </c>
      <c r="G133" s="142" t="s">
        <v>340</v>
      </c>
      <c r="H133" s="143">
        <v>3</v>
      </c>
    </row>
    <row r="134" spans="1:8" ht="18.75" hidden="1" customHeight="1" x14ac:dyDescent="0.2">
      <c r="A134" s="133">
        <v>133</v>
      </c>
      <c r="B134" s="133">
        <v>401249</v>
      </c>
      <c r="C134" s="133">
        <v>603779</v>
      </c>
      <c r="D134" s="134" t="s">
        <v>232</v>
      </c>
      <c r="E134" s="134" t="s">
        <v>323</v>
      </c>
      <c r="F134" s="142" t="s">
        <v>327</v>
      </c>
      <c r="G134" s="142" t="s">
        <v>327</v>
      </c>
      <c r="H134" s="143">
        <v>4</v>
      </c>
    </row>
    <row r="135" spans="1:8" ht="18.75" hidden="1" customHeight="1" x14ac:dyDescent="0.2">
      <c r="A135" s="133">
        <v>134</v>
      </c>
      <c r="B135" s="133">
        <v>401936</v>
      </c>
      <c r="C135" s="133">
        <v>1317837</v>
      </c>
      <c r="D135" s="134" t="s">
        <v>233</v>
      </c>
      <c r="E135" s="134" t="s">
        <v>285</v>
      </c>
      <c r="F135" s="142" t="s">
        <v>286</v>
      </c>
      <c r="G135" s="142" t="s">
        <v>314</v>
      </c>
      <c r="H135" s="143">
        <v>1</v>
      </c>
    </row>
    <row r="136" spans="1:8" ht="18.75" hidden="1" customHeight="1" x14ac:dyDescent="0.2">
      <c r="A136" s="133">
        <v>135</v>
      </c>
      <c r="B136" s="133">
        <v>402564</v>
      </c>
      <c r="C136" s="133">
        <v>1804942</v>
      </c>
      <c r="D136" s="134" t="s">
        <v>234</v>
      </c>
      <c r="E136" s="134" t="s">
        <v>285</v>
      </c>
      <c r="F136" s="142" t="s">
        <v>306</v>
      </c>
      <c r="G136" s="142" t="s">
        <v>307</v>
      </c>
      <c r="H136" s="143">
        <v>3</v>
      </c>
    </row>
    <row r="137" spans="1:8" ht="18.75" hidden="1" customHeight="1" x14ac:dyDescent="0.2">
      <c r="A137" s="133">
        <v>136</v>
      </c>
      <c r="B137" s="133">
        <v>403234</v>
      </c>
      <c r="C137" s="133">
        <v>1506137</v>
      </c>
      <c r="D137" s="134" t="s">
        <v>235</v>
      </c>
      <c r="E137" s="134" t="s">
        <v>246</v>
      </c>
      <c r="F137" s="142" t="s">
        <v>249</v>
      </c>
      <c r="G137" s="142" t="s">
        <v>344</v>
      </c>
      <c r="H137" s="143">
        <v>3</v>
      </c>
    </row>
    <row r="138" spans="1:8" ht="18.75" hidden="1" customHeight="1" x14ac:dyDescent="0.2">
      <c r="A138" s="133">
        <v>137</v>
      </c>
      <c r="B138" s="133">
        <v>403404</v>
      </c>
      <c r="C138" s="133">
        <v>1304328</v>
      </c>
      <c r="D138" s="134" t="s">
        <v>236</v>
      </c>
      <c r="E138" s="134" t="s">
        <v>285</v>
      </c>
      <c r="F138" s="142" t="s">
        <v>286</v>
      </c>
      <c r="G138" s="142" t="s">
        <v>311</v>
      </c>
      <c r="H138" s="143">
        <v>3</v>
      </c>
    </row>
    <row r="139" spans="1:8" ht="18.75" hidden="1" customHeight="1" x14ac:dyDescent="0.2">
      <c r="A139" s="133">
        <v>138</v>
      </c>
      <c r="B139" s="133">
        <v>403490</v>
      </c>
      <c r="C139" s="133">
        <v>1107068</v>
      </c>
      <c r="D139" s="134" t="s">
        <v>237</v>
      </c>
      <c r="E139" s="134" t="s">
        <v>246</v>
      </c>
      <c r="F139" s="142" t="s">
        <v>252</v>
      </c>
      <c r="G139" s="142" t="s">
        <v>346</v>
      </c>
      <c r="H139" s="143">
        <v>3</v>
      </c>
    </row>
  </sheetData>
  <sheetProtection password="DC9F" sheet="1" objects="1" scenarios="1"/>
  <autoFilter ref="A1:I139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6"/>
  <dimension ref="A1:AJ26"/>
  <sheetViews>
    <sheetView showGridLines="0" workbookViewId="0">
      <selection activeCell="M21" sqref="M21"/>
    </sheetView>
  </sheetViews>
  <sheetFormatPr defaultRowHeight="15" x14ac:dyDescent="0.25"/>
  <cols>
    <col min="1" max="1" width="0.85546875" style="148" customWidth="1"/>
    <col min="2" max="2" width="7.85546875" style="148" customWidth="1"/>
    <col min="3" max="6" width="17.28515625" style="148" customWidth="1"/>
    <col min="7" max="7" width="12" style="148" hidden="1" customWidth="1"/>
    <col min="8" max="8" width="13" style="148" hidden="1" customWidth="1"/>
    <col min="9" max="9" width="10.42578125" style="148" hidden="1" customWidth="1"/>
    <col min="10" max="10" width="9.140625" style="148" hidden="1" customWidth="1"/>
    <col min="11" max="12" width="9.140625" style="148"/>
  </cols>
  <sheetData>
    <row r="1" spans="1:36" ht="29.25" customHeight="1" x14ac:dyDescent="0.25">
      <c r="A1" s="21" t="str">
        <f>IF(Início!B4&lt;&gt;"",Início!B4,"")</f>
        <v>Agrupamento de Escolas Maximinos</v>
      </c>
      <c r="B1" s="22"/>
      <c r="C1" s="23"/>
      <c r="D1" s="23"/>
      <c r="E1" s="23"/>
      <c r="F1" s="48">
        <f>IF(Início!G4&gt;0,Início!G4,"")</f>
        <v>303089</v>
      </c>
      <c r="K1"/>
      <c r="L1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s="2" customFormat="1" ht="21" customHeight="1" x14ac:dyDescent="0.2">
      <c r="D2" s="194" t="s">
        <v>19</v>
      </c>
      <c r="E2" s="194" t="s">
        <v>52</v>
      </c>
      <c r="F2" s="194" t="s">
        <v>20</v>
      </c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</row>
    <row r="3" spans="1:36" ht="48" customHeight="1" x14ac:dyDescent="0.25">
      <c r="B3" s="392" t="s">
        <v>349</v>
      </c>
      <c r="C3" s="393"/>
      <c r="D3" s="393"/>
      <c r="E3" s="393"/>
      <c r="F3" s="393"/>
      <c r="G3" s="149">
        <f>F1</f>
        <v>303089</v>
      </c>
    </row>
    <row r="5" spans="1:36" ht="33.75" x14ac:dyDescent="0.2">
      <c r="A5" s="150"/>
      <c r="B5" s="394" t="s">
        <v>350</v>
      </c>
      <c r="C5" s="151" t="s">
        <v>351</v>
      </c>
      <c r="D5" s="152" t="s">
        <v>352</v>
      </c>
      <c r="E5" s="152" t="s">
        <v>353</v>
      </c>
      <c r="F5" s="152" t="s">
        <v>354</v>
      </c>
      <c r="G5" s="150"/>
      <c r="H5" s="150"/>
      <c r="I5" s="150"/>
      <c r="J5" s="150"/>
      <c r="K5" s="150"/>
      <c r="L5" s="150"/>
    </row>
    <row r="6" spans="1:36" x14ac:dyDescent="0.2">
      <c r="A6" s="150"/>
      <c r="B6" s="395"/>
      <c r="C6" s="397" t="s">
        <v>355</v>
      </c>
      <c r="D6" s="398"/>
      <c r="E6" s="398"/>
      <c r="F6" s="377"/>
      <c r="G6" s="150"/>
      <c r="H6" s="150"/>
      <c r="I6" s="150"/>
      <c r="J6" s="150"/>
      <c r="K6" s="150"/>
      <c r="L6" s="150"/>
    </row>
    <row r="7" spans="1:36" x14ac:dyDescent="0.2">
      <c r="A7" s="153"/>
      <c r="B7" s="395"/>
      <c r="C7" s="154" t="s">
        <v>356</v>
      </c>
      <c r="D7" s="196">
        <v>635</v>
      </c>
      <c r="E7" s="196">
        <v>509</v>
      </c>
      <c r="F7" s="155">
        <f>IF(AND(D7&lt;&gt;0,D7&lt;&gt;""),ROUND(E7/D7,4),"")</f>
        <v>0.80159999999999998</v>
      </c>
      <c r="G7" s="153"/>
      <c r="H7" s="153">
        <v>5</v>
      </c>
      <c r="I7" s="153">
        <v>6</v>
      </c>
      <c r="J7" s="153"/>
      <c r="K7" s="153"/>
      <c r="L7" s="153"/>
    </row>
    <row r="8" spans="1:36" x14ac:dyDescent="0.2">
      <c r="A8" s="153"/>
      <c r="B8" s="395"/>
      <c r="C8" s="156" t="s">
        <v>238</v>
      </c>
      <c r="D8" s="197">
        <v>580</v>
      </c>
      <c r="E8" s="197">
        <v>440</v>
      </c>
      <c r="F8" s="157">
        <f>IF(AND(D8&lt;&gt;0,D8&lt;&gt;""),ROUND(E8/D8,4),"")</f>
        <v>0.75860000000000005</v>
      </c>
      <c r="G8" s="153"/>
      <c r="H8" s="153">
        <v>7</v>
      </c>
      <c r="I8" s="153">
        <v>8</v>
      </c>
      <c r="J8" s="153"/>
      <c r="K8" s="153"/>
      <c r="L8" s="153"/>
    </row>
    <row r="9" spans="1:36" x14ac:dyDescent="0.2">
      <c r="A9" s="153"/>
      <c r="B9" s="395"/>
      <c r="C9" s="156" t="s">
        <v>357</v>
      </c>
      <c r="D9" s="197">
        <v>493</v>
      </c>
      <c r="E9" s="197">
        <v>371</v>
      </c>
      <c r="F9" s="157">
        <f>IF(AND(D9&lt;&gt;0,D9&lt;&gt;""),ROUND(E9/D9,4),"")</f>
        <v>0.75249999999999995</v>
      </c>
      <c r="G9" s="153"/>
      <c r="H9" s="153">
        <v>9</v>
      </c>
      <c r="I9" s="153">
        <v>10</v>
      </c>
      <c r="J9" s="153"/>
      <c r="K9" s="153"/>
      <c r="L9" s="153"/>
    </row>
    <row r="10" spans="1:36" x14ac:dyDescent="0.2">
      <c r="A10" s="153"/>
      <c r="B10" s="395"/>
      <c r="C10" s="156" t="s">
        <v>358</v>
      </c>
      <c r="D10" s="197">
        <v>455</v>
      </c>
      <c r="E10" s="197">
        <v>352</v>
      </c>
      <c r="F10" s="157">
        <f>IF(AND(D10&lt;&gt;0,D10&lt;&gt;""),ROUND(E10/D10,4),"")</f>
        <v>0.77359999999999995</v>
      </c>
      <c r="G10" s="153"/>
      <c r="H10" s="153">
        <v>29</v>
      </c>
      <c r="I10" s="153">
        <v>30</v>
      </c>
      <c r="J10" s="153"/>
      <c r="K10" s="153"/>
      <c r="L10" s="153"/>
    </row>
    <row r="11" spans="1:36" x14ac:dyDescent="0.2">
      <c r="A11" s="150"/>
      <c r="B11" s="396"/>
      <c r="C11" s="397" t="s">
        <v>359</v>
      </c>
      <c r="D11" s="398"/>
      <c r="E11" s="398"/>
      <c r="F11" s="377"/>
      <c r="G11" s="150"/>
      <c r="H11" s="150"/>
      <c r="I11" s="150"/>
      <c r="J11" s="150"/>
      <c r="K11" s="150"/>
      <c r="L11" s="150"/>
    </row>
    <row r="12" spans="1:36" x14ac:dyDescent="0.2">
      <c r="A12" s="153"/>
      <c r="B12" s="396"/>
      <c r="C12" s="154" t="s">
        <v>356</v>
      </c>
      <c r="D12" s="196">
        <v>382</v>
      </c>
      <c r="E12" s="196">
        <v>245</v>
      </c>
      <c r="F12" s="155">
        <f>IF(AND(D12&lt;&gt;0,D12&lt;&gt;""),ROUND(E12/D12,4),"")</f>
        <v>0.64139999999999997</v>
      </c>
      <c r="G12" s="153"/>
      <c r="H12" s="153">
        <v>11</v>
      </c>
      <c r="I12" s="153">
        <v>12</v>
      </c>
      <c r="J12" s="153"/>
      <c r="K12" s="153"/>
      <c r="L12" s="153"/>
    </row>
    <row r="13" spans="1:36" x14ac:dyDescent="0.2">
      <c r="A13" s="153"/>
      <c r="B13" s="396"/>
      <c r="C13" s="156" t="s">
        <v>238</v>
      </c>
      <c r="D13" s="197">
        <v>398</v>
      </c>
      <c r="E13" s="197">
        <v>246</v>
      </c>
      <c r="F13" s="157">
        <f>IF(AND(D13&lt;&gt;0,D13&lt;&gt;""),ROUND(E13/D13,4),"")</f>
        <v>0.61809999999999998</v>
      </c>
      <c r="G13" s="153"/>
      <c r="H13" s="153">
        <v>13</v>
      </c>
      <c r="I13" s="153">
        <v>14</v>
      </c>
      <c r="J13" s="153"/>
      <c r="K13" s="153"/>
      <c r="L13" s="153"/>
    </row>
    <row r="14" spans="1:36" x14ac:dyDescent="0.2">
      <c r="A14" s="153"/>
      <c r="B14" s="396"/>
      <c r="C14" s="156" t="s">
        <v>357</v>
      </c>
      <c r="D14" s="197">
        <v>370</v>
      </c>
      <c r="E14" s="197">
        <v>215</v>
      </c>
      <c r="F14" s="157">
        <f>IF(AND(D14&lt;&gt;0,D14&lt;&gt;""),ROUND(E14/D14,4),"")</f>
        <v>0.58109999999999995</v>
      </c>
      <c r="G14" s="153"/>
      <c r="H14" s="153">
        <v>15</v>
      </c>
      <c r="I14" s="153">
        <v>16</v>
      </c>
      <c r="J14" s="153"/>
      <c r="K14" s="153"/>
      <c r="L14" s="153"/>
    </row>
    <row r="15" spans="1:36" x14ac:dyDescent="0.2">
      <c r="A15" s="153"/>
      <c r="B15" s="396"/>
      <c r="C15" s="156" t="s">
        <v>358</v>
      </c>
      <c r="D15" s="197">
        <v>312</v>
      </c>
      <c r="E15" s="197">
        <v>198</v>
      </c>
      <c r="F15" s="157">
        <f>IF(AND(D15&lt;&gt;0,D15&lt;&gt;""),ROUND(E15/D15,4),"")</f>
        <v>0.63460000000000005</v>
      </c>
      <c r="G15" s="153"/>
      <c r="H15" s="153">
        <v>31</v>
      </c>
      <c r="I15" s="153">
        <v>32</v>
      </c>
      <c r="J15" s="153"/>
      <c r="K15" s="153"/>
      <c r="L15" s="153"/>
    </row>
    <row r="16" spans="1:36" x14ac:dyDescent="0.2">
      <c r="A16" s="150"/>
      <c r="B16" s="396"/>
      <c r="C16" s="397" t="s">
        <v>360</v>
      </c>
      <c r="D16" s="398"/>
      <c r="E16" s="398"/>
      <c r="F16" s="377"/>
      <c r="G16" s="150"/>
      <c r="H16" s="150"/>
      <c r="I16" s="150"/>
      <c r="J16" s="150"/>
      <c r="K16" s="150"/>
      <c r="L16" s="150"/>
    </row>
    <row r="17" spans="1:12" x14ac:dyDescent="0.2">
      <c r="A17" s="153"/>
      <c r="B17" s="396"/>
      <c r="C17" s="154" t="s">
        <v>356</v>
      </c>
      <c r="D17" s="196">
        <v>518</v>
      </c>
      <c r="E17" s="196">
        <v>273</v>
      </c>
      <c r="F17" s="155">
        <f>IF(AND(D17&lt;&gt;0,D17&lt;&gt;""),ROUND(E17/D17,4),"")</f>
        <v>0.52700000000000002</v>
      </c>
      <c r="G17" s="153"/>
      <c r="H17" s="153">
        <v>17</v>
      </c>
      <c r="I17" s="153">
        <v>18</v>
      </c>
      <c r="J17" s="153"/>
      <c r="K17" s="153"/>
      <c r="L17" s="153"/>
    </row>
    <row r="18" spans="1:12" x14ac:dyDescent="0.2">
      <c r="A18" s="153"/>
      <c r="B18" s="396"/>
      <c r="C18" s="156" t="s">
        <v>238</v>
      </c>
      <c r="D18" s="197">
        <v>495</v>
      </c>
      <c r="E18" s="197">
        <v>231</v>
      </c>
      <c r="F18" s="157">
        <f>IF(AND(D18&lt;&gt;0,D18&lt;&gt;""),ROUND(E18/D18,4),"")</f>
        <v>0.4667</v>
      </c>
      <c r="G18" s="153"/>
      <c r="H18" s="153">
        <v>19</v>
      </c>
      <c r="I18" s="153">
        <v>20</v>
      </c>
      <c r="J18" s="153"/>
      <c r="K18" s="153"/>
      <c r="L18" s="153"/>
    </row>
    <row r="19" spans="1:12" x14ac:dyDescent="0.2">
      <c r="A19" s="153"/>
      <c r="B19" s="396"/>
      <c r="C19" s="156" t="s">
        <v>357</v>
      </c>
      <c r="D19" s="197">
        <v>492</v>
      </c>
      <c r="E19" s="197">
        <v>239</v>
      </c>
      <c r="F19" s="157">
        <f>IF(AND(D19&lt;&gt;0,D19&lt;&gt;""),ROUND(E19/D19,4),"")</f>
        <v>0.48580000000000001</v>
      </c>
      <c r="G19" s="153"/>
      <c r="H19" s="153">
        <v>21</v>
      </c>
      <c r="I19" s="153">
        <v>22</v>
      </c>
      <c r="J19" s="153"/>
      <c r="K19" s="153"/>
      <c r="L19" s="153"/>
    </row>
    <row r="20" spans="1:12" x14ac:dyDescent="0.2">
      <c r="A20" s="153"/>
      <c r="B20" s="396"/>
      <c r="C20" s="156" t="s">
        <v>358</v>
      </c>
      <c r="D20" s="197">
        <v>500</v>
      </c>
      <c r="E20" s="197">
        <v>252</v>
      </c>
      <c r="F20" s="157">
        <f>IF(AND(D20&lt;&gt;0,D20&lt;&gt;""),ROUND(E20/D20,4),"")</f>
        <v>0.504</v>
      </c>
      <c r="G20" s="153"/>
      <c r="H20" s="153">
        <v>33</v>
      </c>
      <c r="I20" s="153">
        <v>34</v>
      </c>
      <c r="J20" s="153"/>
      <c r="K20" s="153"/>
      <c r="L20" s="153"/>
    </row>
    <row r="21" spans="1:12" x14ac:dyDescent="0.2">
      <c r="A21" s="150"/>
      <c r="B21" s="396"/>
      <c r="C21" s="397" t="s">
        <v>361</v>
      </c>
      <c r="D21" s="398"/>
      <c r="E21" s="398"/>
      <c r="F21" s="377"/>
      <c r="G21" s="150"/>
      <c r="H21" s="150"/>
      <c r="I21" s="150"/>
      <c r="J21" s="150"/>
      <c r="K21" s="150"/>
      <c r="L21" s="150"/>
    </row>
    <row r="22" spans="1:12" x14ac:dyDescent="0.2">
      <c r="A22" s="153"/>
      <c r="B22" s="396"/>
      <c r="C22" s="154" t="s">
        <v>356</v>
      </c>
      <c r="D22" s="196">
        <v>191</v>
      </c>
      <c r="E22" s="196">
        <v>155</v>
      </c>
      <c r="F22" s="155">
        <f>IF(AND(D22&lt;&gt;0,D22&lt;&gt;""),ROUND(E22/D22,4),"")</f>
        <v>0.8115</v>
      </c>
      <c r="G22" s="153"/>
      <c r="H22" s="153">
        <v>23</v>
      </c>
      <c r="I22" s="153">
        <v>24</v>
      </c>
      <c r="J22" s="153"/>
      <c r="K22" s="153"/>
      <c r="L22" s="153"/>
    </row>
    <row r="23" spans="1:12" x14ac:dyDescent="0.2">
      <c r="A23" s="153"/>
      <c r="B23" s="396"/>
      <c r="C23" s="156" t="s">
        <v>238</v>
      </c>
      <c r="D23" s="197">
        <v>143</v>
      </c>
      <c r="E23" s="197">
        <v>109</v>
      </c>
      <c r="F23" s="157">
        <f>IF(AND(D23&lt;&gt;0,D23&lt;&gt;""),ROUND(E23/D23,4),"")</f>
        <v>0.76219999999999999</v>
      </c>
      <c r="G23" s="153"/>
      <c r="H23" s="153">
        <v>25</v>
      </c>
      <c r="I23" s="153">
        <v>26</v>
      </c>
      <c r="J23" s="153"/>
      <c r="K23" s="153"/>
      <c r="L23" s="153"/>
    </row>
    <row r="24" spans="1:12" x14ac:dyDescent="0.2">
      <c r="A24" s="153"/>
      <c r="B24" s="396"/>
      <c r="C24" s="156" t="s">
        <v>357</v>
      </c>
      <c r="D24" s="197">
        <v>103</v>
      </c>
      <c r="E24" s="197">
        <v>72</v>
      </c>
      <c r="F24" s="157">
        <f>IF(AND(D24&lt;&gt;0,D24&lt;&gt;""),ROUND(E24/D24,4),"")</f>
        <v>0.69899999999999995</v>
      </c>
      <c r="G24" s="153"/>
      <c r="H24" s="153">
        <v>27</v>
      </c>
      <c r="I24" s="153">
        <v>28</v>
      </c>
      <c r="J24" s="153"/>
      <c r="K24" s="153"/>
      <c r="L24" s="153"/>
    </row>
    <row r="25" spans="1:12" x14ac:dyDescent="0.2">
      <c r="A25" s="153"/>
      <c r="B25" s="396"/>
      <c r="C25" s="156" t="s">
        <v>358</v>
      </c>
      <c r="D25" s="197">
        <v>109</v>
      </c>
      <c r="E25" s="197">
        <v>67</v>
      </c>
      <c r="F25" s="157">
        <f>IF(AND(D25&lt;&gt;0,D25&lt;&gt;""),ROUND(E25/D25,4),"")</f>
        <v>0.61470000000000002</v>
      </c>
      <c r="G25" s="153"/>
      <c r="H25" s="153">
        <v>35</v>
      </c>
      <c r="I25" s="153">
        <v>36</v>
      </c>
      <c r="J25" s="153"/>
      <c r="K25" s="153"/>
      <c r="L25" s="153"/>
    </row>
    <row r="26" spans="1:12" ht="72" customHeight="1" x14ac:dyDescent="0.2">
      <c r="A26" s="158"/>
      <c r="B26" s="390"/>
      <c r="C26" s="391"/>
      <c r="D26" s="390" t="s">
        <v>362</v>
      </c>
      <c r="E26" s="391"/>
      <c r="F26" s="391"/>
      <c r="G26" s="158"/>
      <c r="H26" s="158"/>
      <c r="I26" s="158"/>
      <c r="J26" s="158"/>
      <c r="K26" s="158"/>
      <c r="L26" s="158"/>
    </row>
  </sheetData>
  <sheetProtection password="DC9F" sheet="1" formatRows="0"/>
  <mergeCells count="8">
    <mergeCell ref="B26:C26"/>
    <mergeCell ref="D26:F26"/>
    <mergeCell ref="B3:F3"/>
    <mergeCell ref="B5:B25"/>
    <mergeCell ref="C6:F6"/>
    <mergeCell ref="C11:F11"/>
    <mergeCell ref="C16:F16"/>
    <mergeCell ref="C21:F21"/>
  </mergeCells>
  <hyperlinks>
    <hyperlink ref="D2" location="Início!A1" display="Início"/>
    <hyperlink ref="E2" location="'Q10'!A1" display="Anterior"/>
    <hyperlink ref="F2" location="Dominio4!A1" display="Seguint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headerFooter>
    <oddHeader>&amp;C&amp;"Arial,Negrito"&amp;16Relatório Semestral TEIP 2016</oddHeader>
    <oddFooter>&amp;L&amp;8Relatório semestral TEIP - 2015/16&amp;R&amp;8Domínio 2 - Secesso Escolar na Avaliação Interna - confirmação de dados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7"/>
  <dimension ref="A1:AJ11"/>
  <sheetViews>
    <sheetView showGridLines="0" workbookViewId="0">
      <selection activeCell="H16" sqref="H16"/>
    </sheetView>
  </sheetViews>
  <sheetFormatPr defaultRowHeight="15" x14ac:dyDescent="0.25"/>
  <cols>
    <col min="1" max="1" width="2.7109375" style="148" customWidth="1"/>
    <col min="2" max="2" width="7.85546875" style="148" customWidth="1"/>
    <col min="3" max="3" width="11.28515625" style="148" customWidth="1"/>
    <col min="4" max="8" width="11" style="148" customWidth="1"/>
    <col min="9" max="12" width="9.140625" style="148" hidden="1" customWidth="1"/>
    <col min="13" max="13" width="9.140625" style="148" customWidth="1"/>
    <col min="14" max="15" width="9.140625" style="148"/>
  </cols>
  <sheetData>
    <row r="1" spans="1:36" ht="29.25" customHeight="1" x14ac:dyDescent="0.25">
      <c r="A1" s="21" t="str">
        <f>IF(Início!B4&lt;&gt;"",Início!B4,"")</f>
        <v>Agrupamento de Escolas Maximinos</v>
      </c>
      <c r="B1" s="22"/>
      <c r="C1" s="23"/>
      <c r="D1" s="23"/>
      <c r="E1" s="23"/>
      <c r="F1" s="23"/>
      <c r="G1" s="23"/>
      <c r="H1" s="48">
        <f>IF(Início!G4&gt;0,Início!G4,"")</f>
        <v>303089</v>
      </c>
      <c r="K1"/>
      <c r="L1"/>
      <c r="M1"/>
      <c r="N1"/>
      <c r="O1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s="2" customFormat="1" ht="21" customHeight="1" x14ac:dyDescent="0.2">
      <c r="G2" s="194" t="s">
        <v>19</v>
      </c>
      <c r="H2" s="194" t="s">
        <v>52</v>
      </c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</row>
    <row r="3" spans="1:36" ht="29.25" customHeight="1" x14ac:dyDescent="0.25">
      <c r="B3" s="399" t="s">
        <v>363</v>
      </c>
      <c r="C3" s="393"/>
      <c r="D3" s="393"/>
      <c r="E3" s="393"/>
      <c r="F3" s="393"/>
      <c r="G3" s="393"/>
      <c r="H3" s="393"/>
      <c r="I3" s="149">
        <f>H1</f>
        <v>303089</v>
      </c>
    </row>
    <row r="5" spans="1:36" ht="56.25" x14ac:dyDescent="0.2">
      <c r="A5" s="150"/>
      <c r="B5" s="400" t="s">
        <v>350</v>
      </c>
      <c r="C5" s="159" t="s">
        <v>351</v>
      </c>
      <c r="D5" s="160" t="s">
        <v>364</v>
      </c>
      <c r="E5" s="161" t="s">
        <v>365</v>
      </c>
      <c r="F5" s="160" t="s">
        <v>366</v>
      </c>
      <c r="G5" s="160" t="s">
        <v>367</v>
      </c>
      <c r="H5" s="160" t="s">
        <v>489</v>
      </c>
      <c r="I5" s="150"/>
      <c r="J5" s="150"/>
      <c r="K5" s="150"/>
      <c r="L5" s="150"/>
      <c r="M5" s="150"/>
      <c r="N5" s="150"/>
      <c r="O5" s="150"/>
    </row>
    <row r="6" spans="1:36" x14ac:dyDescent="0.2">
      <c r="A6" s="153"/>
      <c r="B6" s="401"/>
      <c r="C6" s="162" t="s">
        <v>356</v>
      </c>
      <c r="D6" s="196">
        <v>1862</v>
      </c>
      <c r="E6" s="196">
        <v>62</v>
      </c>
      <c r="F6" s="196">
        <v>29</v>
      </c>
      <c r="G6" s="163">
        <f>IF(D6&lt;&gt;"",SUM(E6:F6),"")</f>
        <v>91</v>
      </c>
      <c r="H6" s="164">
        <f>IF(AND(D6&lt;&gt;0,D6&lt;&gt;""),ROUND(G6/D6,2),"")</f>
        <v>0.05</v>
      </c>
      <c r="I6" s="153"/>
      <c r="J6" s="153">
        <v>5</v>
      </c>
      <c r="K6" s="153">
        <v>6</v>
      </c>
      <c r="L6" s="153">
        <v>7</v>
      </c>
      <c r="M6" s="153"/>
      <c r="N6" s="153"/>
      <c r="O6" s="153"/>
    </row>
    <row r="7" spans="1:36" x14ac:dyDescent="0.2">
      <c r="A7" s="153"/>
      <c r="B7" s="401"/>
      <c r="C7" s="165" t="s">
        <v>238</v>
      </c>
      <c r="D7" s="197">
        <v>1748</v>
      </c>
      <c r="E7" s="197">
        <v>303</v>
      </c>
      <c r="F7" s="197">
        <v>18</v>
      </c>
      <c r="G7" s="166">
        <f>IF(D7&lt;&gt;"",SUM(E7:F7),"")</f>
        <v>321</v>
      </c>
      <c r="H7" s="167">
        <f>IF(AND(D7&lt;&gt;0,D7&lt;&gt;""),ROUND(G7/D7,2),"")</f>
        <v>0.18</v>
      </c>
      <c r="I7" s="153"/>
      <c r="J7" s="153">
        <v>8</v>
      </c>
      <c r="K7" s="153">
        <v>9</v>
      </c>
      <c r="L7" s="153">
        <v>10</v>
      </c>
      <c r="M7" s="153"/>
      <c r="N7" s="153"/>
      <c r="O7" s="153"/>
    </row>
    <row r="8" spans="1:36" x14ac:dyDescent="0.2">
      <c r="A8" s="153"/>
      <c r="B8" s="401"/>
      <c r="C8" s="165" t="s">
        <v>357</v>
      </c>
      <c r="D8" s="197">
        <v>1580</v>
      </c>
      <c r="E8" s="197">
        <v>137</v>
      </c>
      <c r="F8" s="197">
        <v>8</v>
      </c>
      <c r="G8" s="166">
        <f>IF(D8&lt;&gt;"",SUM(E8:F8),"")</f>
        <v>145</v>
      </c>
      <c r="H8" s="167">
        <f>IF(AND(D8&lt;&gt;0,D8&lt;&gt;""),ROUND(G8/D8,2),"")</f>
        <v>0.09</v>
      </c>
      <c r="I8" s="153"/>
      <c r="J8" s="153">
        <v>11</v>
      </c>
      <c r="K8" s="153">
        <v>12</v>
      </c>
      <c r="L8" s="153">
        <v>13</v>
      </c>
      <c r="M8" s="153"/>
      <c r="N8" s="153"/>
      <c r="O8" s="153"/>
    </row>
    <row r="9" spans="1:36" x14ac:dyDescent="0.2">
      <c r="A9" s="153"/>
      <c r="B9" s="401"/>
      <c r="C9" s="165" t="s">
        <v>358</v>
      </c>
      <c r="D9" s="197">
        <v>1463</v>
      </c>
      <c r="E9" s="197">
        <v>98</v>
      </c>
      <c r="F9" s="197">
        <v>11</v>
      </c>
      <c r="G9" s="166">
        <f>IF(D9&lt;&gt;"",SUM(E9:F9),"")</f>
        <v>109</v>
      </c>
      <c r="H9" s="167">
        <f>IF(AND(D9&lt;&gt;0,D9&lt;&gt;""),ROUND(G9/D9,2),"")</f>
        <v>7.0000000000000007E-2</v>
      </c>
      <c r="I9" s="153"/>
      <c r="J9" s="153">
        <v>14</v>
      </c>
      <c r="K9" s="153">
        <v>15</v>
      </c>
      <c r="L9" s="153">
        <v>16</v>
      </c>
      <c r="M9" s="153"/>
      <c r="N9" s="153"/>
      <c r="O9" s="153"/>
    </row>
    <row r="10" spans="1:36" x14ac:dyDescent="0.2">
      <c r="A10" s="158"/>
      <c r="B10" s="168"/>
      <c r="C10" s="250" t="s">
        <v>490</v>
      </c>
      <c r="D10" s="168"/>
      <c r="E10" s="168"/>
      <c r="F10" s="168"/>
      <c r="G10" s="168"/>
      <c r="H10" s="169"/>
      <c r="I10" s="158"/>
      <c r="J10" s="158"/>
      <c r="K10" s="158"/>
      <c r="L10" s="158"/>
      <c r="M10" s="158"/>
      <c r="N10" s="158"/>
      <c r="O10" s="158"/>
    </row>
    <row r="11" spans="1:36" ht="30.75" customHeight="1" x14ac:dyDescent="0.25">
      <c r="A11" s="158"/>
      <c r="B11" s="170"/>
      <c r="C11" s="402" t="s">
        <v>368</v>
      </c>
      <c r="D11" s="403"/>
      <c r="E11" s="403"/>
      <c r="F11" s="403"/>
      <c r="G11" s="403"/>
      <c r="H11" s="403"/>
      <c r="I11" s="158"/>
      <c r="J11" s="158"/>
      <c r="K11" s="158"/>
      <c r="L11" s="158"/>
      <c r="M11" s="158"/>
      <c r="N11" s="158"/>
      <c r="O11" s="158"/>
    </row>
  </sheetData>
  <sheetProtection password="DC9F" sheet="1" formatRows="0"/>
  <mergeCells count="3">
    <mergeCell ref="B3:H3"/>
    <mergeCell ref="B5:B9"/>
    <mergeCell ref="C11:H11"/>
  </mergeCells>
  <hyperlinks>
    <hyperlink ref="G2" location="Início!A1" display="Início"/>
    <hyperlink ref="H2" location="Dominio2!A1" display="Anterior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110" orientation="portrait" r:id="rId1"/>
  <headerFooter>
    <oddHeader>&amp;C&amp;"Arial,Negrito"&amp;16Relatório Semestral TEIP 2016</oddHeader>
    <oddFooter xml:space="preserve">&amp;L&amp;8Relatório semestral TEIP - 2015/16&amp;R&amp;8Domínio 4 - Indisciplina - confirmação dos dados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X83"/>
  <sheetViews>
    <sheetView showGridLines="0" topLeftCell="A69" workbookViewId="0">
      <selection activeCell="A43" sqref="A43:S43"/>
    </sheetView>
  </sheetViews>
  <sheetFormatPr defaultRowHeight="12.75" x14ac:dyDescent="0.2"/>
  <cols>
    <col min="1" max="1" width="10" customWidth="1"/>
    <col min="2" max="19" width="7.140625" customWidth="1"/>
    <col min="20" max="20" width="7" hidden="1" customWidth="1"/>
    <col min="21" max="21" width="5.5703125" hidden="1" customWidth="1"/>
  </cols>
  <sheetData>
    <row r="1" spans="1:24" s="2" customFormat="1" ht="30" customHeight="1" x14ac:dyDescent="0.2">
      <c r="A1" s="21" t="str">
        <f>IF(Início!B4&lt;&gt;"",Início!B4,"")</f>
        <v>Agrupamento de Escolas Maximinos</v>
      </c>
      <c r="B1" s="22"/>
      <c r="C1" s="23"/>
      <c r="D1" s="23"/>
      <c r="E1" s="23"/>
      <c r="F1" s="23"/>
      <c r="G1" s="23"/>
      <c r="H1" s="23"/>
      <c r="I1" s="24" t="str">
        <f>IF(Início!D4&gt;0,Início!D4,"")</f>
        <v/>
      </c>
      <c r="J1" s="25"/>
      <c r="K1" s="25"/>
      <c r="L1" s="25"/>
      <c r="M1" s="25"/>
      <c r="N1" s="23"/>
      <c r="O1" s="24" t="str">
        <f>IF(Início!D4&gt;0,Início!D4,"")</f>
        <v/>
      </c>
      <c r="P1" s="25"/>
      <c r="Q1" s="23"/>
      <c r="R1" s="271">
        <f>IF(Início!G4&gt;0,Início!G4,"")</f>
        <v>303089</v>
      </c>
      <c r="S1" s="272"/>
      <c r="T1" s="26">
        <f>Início!B5</f>
        <v>40</v>
      </c>
      <c r="U1" s="27"/>
    </row>
    <row r="2" spans="1:24" x14ac:dyDescent="0.2">
      <c r="I2" s="28"/>
      <c r="J2" s="28"/>
      <c r="K2" s="28"/>
      <c r="L2" s="28"/>
      <c r="M2" s="28"/>
      <c r="N2" s="28"/>
      <c r="O2" s="28"/>
      <c r="P2" s="28"/>
      <c r="Q2" s="28"/>
      <c r="R2" s="28" t="s">
        <v>19</v>
      </c>
      <c r="S2" s="28" t="s">
        <v>20</v>
      </c>
    </row>
    <row r="3" spans="1:24" ht="15.75" customHeight="1" x14ac:dyDescent="0.2">
      <c r="A3" s="273" t="s">
        <v>485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9"/>
      <c r="U3" s="29"/>
    </row>
    <row r="4" spans="1:24" ht="5.25" customHeight="1" x14ac:dyDescent="0.25">
      <c r="C4" s="30"/>
      <c r="D4" s="30"/>
      <c r="E4" s="30"/>
      <c r="F4" s="30"/>
    </row>
    <row r="5" spans="1:24" ht="15" x14ac:dyDescent="0.2">
      <c r="A5" s="275" t="s">
        <v>21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24" s="2" customFormat="1" ht="17.25" customHeight="1" x14ac:dyDescent="0.2">
      <c r="A6" s="276" t="s">
        <v>22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84"/>
      <c r="U6" s="285"/>
      <c r="V6" s="31"/>
      <c r="W6" s="31"/>
      <c r="X6" s="31"/>
    </row>
    <row r="7" spans="1:24" s="2" customFormat="1" ht="12.75" customHeight="1" x14ac:dyDescent="0.2">
      <c r="A7" s="288" t="s">
        <v>23</v>
      </c>
      <c r="B7" s="280" t="s">
        <v>24</v>
      </c>
      <c r="C7" s="282"/>
      <c r="D7" s="283"/>
      <c r="E7" s="280" t="s">
        <v>25</v>
      </c>
      <c r="F7" s="282"/>
      <c r="G7" s="283"/>
      <c r="H7" s="280" t="s">
        <v>26</v>
      </c>
      <c r="I7" s="282"/>
      <c r="J7" s="283"/>
      <c r="K7" s="280" t="s">
        <v>27</v>
      </c>
      <c r="L7" s="282"/>
      <c r="M7" s="283"/>
      <c r="N7" s="280" t="s">
        <v>28</v>
      </c>
      <c r="O7" s="282"/>
      <c r="P7" s="283"/>
      <c r="Q7" s="280" t="s">
        <v>29</v>
      </c>
      <c r="R7" s="282"/>
      <c r="S7" s="283"/>
      <c r="T7" s="286"/>
      <c r="U7" s="285"/>
      <c r="V7" s="31"/>
      <c r="W7" s="31"/>
      <c r="X7" s="31"/>
    </row>
    <row r="8" spans="1:24" s="2" customFormat="1" ht="57" customHeight="1" x14ac:dyDescent="0.2">
      <c r="A8" s="289"/>
      <c r="B8" s="278" t="s">
        <v>30</v>
      </c>
      <c r="C8" s="280" t="s">
        <v>31</v>
      </c>
      <c r="D8" s="281"/>
      <c r="E8" s="278" t="s">
        <v>30</v>
      </c>
      <c r="F8" s="280" t="s">
        <v>31</v>
      </c>
      <c r="G8" s="281"/>
      <c r="H8" s="278" t="s">
        <v>30</v>
      </c>
      <c r="I8" s="280" t="s">
        <v>31</v>
      </c>
      <c r="J8" s="281"/>
      <c r="K8" s="278" t="s">
        <v>30</v>
      </c>
      <c r="L8" s="280" t="s">
        <v>31</v>
      </c>
      <c r="M8" s="281"/>
      <c r="N8" s="278" t="s">
        <v>30</v>
      </c>
      <c r="O8" s="280" t="s">
        <v>31</v>
      </c>
      <c r="P8" s="281"/>
      <c r="Q8" s="278" t="s">
        <v>30</v>
      </c>
      <c r="R8" s="280" t="s">
        <v>31</v>
      </c>
      <c r="S8" s="281"/>
      <c r="T8" s="286"/>
      <c r="U8" s="285"/>
      <c r="V8" s="31"/>
      <c r="W8" s="31"/>
      <c r="X8" s="31"/>
    </row>
    <row r="9" spans="1:24" s="2" customFormat="1" x14ac:dyDescent="0.2">
      <c r="A9" s="289"/>
      <c r="B9" s="279"/>
      <c r="C9" s="32" t="s">
        <v>32</v>
      </c>
      <c r="D9" s="33" t="s">
        <v>33</v>
      </c>
      <c r="E9" s="279"/>
      <c r="F9" s="32" t="s">
        <v>32</v>
      </c>
      <c r="G9" s="34" t="s">
        <v>33</v>
      </c>
      <c r="H9" s="279"/>
      <c r="I9" s="32" t="s">
        <v>32</v>
      </c>
      <c r="J9" s="34" t="s">
        <v>33</v>
      </c>
      <c r="K9" s="279"/>
      <c r="L9" s="32" t="s">
        <v>32</v>
      </c>
      <c r="M9" s="34" t="s">
        <v>33</v>
      </c>
      <c r="N9" s="279"/>
      <c r="O9" s="32" t="s">
        <v>32</v>
      </c>
      <c r="P9" s="34" t="s">
        <v>33</v>
      </c>
      <c r="Q9" s="279"/>
      <c r="R9" s="32" t="s">
        <v>32</v>
      </c>
      <c r="S9" s="34" t="s">
        <v>33</v>
      </c>
      <c r="T9" s="286"/>
      <c r="U9" s="285"/>
    </row>
    <row r="10" spans="1:24" s="2" customFormat="1" x14ac:dyDescent="0.2">
      <c r="A10" s="35" t="s">
        <v>34</v>
      </c>
      <c r="B10" s="176">
        <v>147</v>
      </c>
      <c r="C10" s="176">
        <v>121</v>
      </c>
      <c r="D10" s="177">
        <f>IF(AND(B10&lt;&gt;"",B10&gt;0),C10/B10,"")</f>
        <v>0.8231292517006803</v>
      </c>
      <c r="E10" s="176">
        <v>130</v>
      </c>
      <c r="F10" s="176">
        <v>99</v>
      </c>
      <c r="G10" s="177">
        <f>IF(AND(E10&lt;&gt;"",E10&gt;0),F10/E10,"")</f>
        <v>0.7615384615384615</v>
      </c>
      <c r="H10" s="176">
        <v>125</v>
      </c>
      <c r="I10" s="178">
        <v>101</v>
      </c>
      <c r="J10" s="177">
        <f>IF(AND(H10&lt;&gt;"",H10&gt;0),I10/H10,"")</f>
        <v>0.80800000000000005</v>
      </c>
      <c r="K10" s="176">
        <v>101</v>
      </c>
      <c r="L10" s="178">
        <v>81</v>
      </c>
      <c r="M10" s="177">
        <f>IF(AND(K10&lt;&gt;"",K10&gt;0),L10/K10,"")</f>
        <v>0.80198019801980203</v>
      </c>
      <c r="N10" s="176">
        <v>100</v>
      </c>
      <c r="O10" s="178">
        <v>78</v>
      </c>
      <c r="P10" s="179">
        <f>IF(AND(N10&lt;&gt;"",N10&gt;0),O10/N10,"")</f>
        <v>0.78</v>
      </c>
      <c r="Q10" s="37">
        <v>96</v>
      </c>
      <c r="R10" s="38">
        <v>79</v>
      </c>
      <c r="S10" s="36">
        <f>IF(AND(Q10&lt;&gt;"",Q10&gt;0),R10/Q10,"")</f>
        <v>0.82291666666666663</v>
      </c>
      <c r="T10" s="286"/>
      <c r="U10" s="285"/>
      <c r="V10" s="39" t="str">
        <f>IF(R10&gt;Q10,"ERRO: Há mais alunos com nível positivo que alunos avaliados!","")</f>
        <v/>
      </c>
    </row>
    <row r="11" spans="1:24" s="2" customFormat="1" x14ac:dyDescent="0.2">
      <c r="A11" s="35" t="s">
        <v>35</v>
      </c>
      <c r="B11" s="176">
        <v>201</v>
      </c>
      <c r="C11" s="176">
        <v>148</v>
      </c>
      <c r="D11" s="177">
        <f>IF(AND(B11&lt;&gt;"",B11&gt;0),C11/B11,"")</f>
        <v>0.73631840796019898</v>
      </c>
      <c r="E11" s="176">
        <v>163</v>
      </c>
      <c r="F11" s="176">
        <v>123</v>
      </c>
      <c r="G11" s="177">
        <f>IF(AND(E11&lt;&gt;"",E11&gt;0),F11/E11,"")</f>
        <v>0.754601226993865</v>
      </c>
      <c r="H11" s="176">
        <v>138</v>
      </c>
      <c r="I11" s="178">
        <v>111</v>
      </c>
      <c r="J11" s="177">
        <f>IF(AND(H11&lt;&gt;"",H11&gt;0),I11/H11,"")</f>
        <v>0.80434782608695654</v>
      </c>
      <c r="K11" s="176">
        <v>136</v>
      </c>
      <c r="L11" s="178">
        <v>111</v>
      </c>
      <c r="M11" s="177">
        <f>IF(AND(K11&lt;&gt;"",K11&gt;0),L11/K11,"")</f>
        <v>0.81617647058823528</v>
      </c>
      <c r="N11" s="176">
        <v>111</v>
      </c>
      <c r="O11" s="178">
        <v>75</v>
      </c>
      <c r="P11" s="179">
        <f>IF(AND(N11&lt;&gt;"",N11&gt;0),O11/N11,"")</f>
        <v>0.67567567567567566</v>
      </c>
      <c r="Q11" s="37">
        <v>115</v>
      </c>
      <c r="R11" s="38">
        <v>91</v>
      </c>
      <c r="S11" s="36">
        <f>IF(AND(Q11&lt;&gt;"",Q11&gt;0),R11/Q11,"")</f>
        <v>0.79130434782608694</v>
      </c>
      <c r="T11" s="286"/>
      <c r="U11" s="285"/>
      <c r="V11" s="39" t="str">
        <f>IF(R11&gt;Q11,"ERRO: Há mais alunos com nível positivo que alunos avaliados!","")</f>
        <v/>
      </c>
    </row>
    <row r="12" spans="1:24" s="2" customFormat="1" x14ac:dyDescent="0.2">
      <c r="A12" s="35" t="s">
        <v>36</v>
      </c>
      <c r="B12" s="176">
        <v>171</v>
      </c>
      <c r="C12" s="176">
        <v>145</v>
      </c>
      <c r="D12" s="177">
        <f>IF(AND(B12&lt;&gt;"",B12&gt;0),C12/B12,"")</f>
        <v>0.84795321637426901</v>
      </c>
      <c r="E12" s="176">
        <v>174</v>
      </c>
      <c r="F12" s="176">
        <v>155</v>
      </c>
      <c r="G12" s="177">
        <f>IF(AND(E12&lt;&gt;"",E12&gt;0),F12/E12,"")</f>
        <v>0.89080459770114939</v>
      </c>
      <c r="H12" s="176">
        <v>146</v>
      </c>
      <c r="I12" s="178">
        <v>113</v>
      </c>
      <c r="J12" s="177">
        <f>IF(AND(H12&lt;&gt;"",H12&gt;0),I12/H12,"")</f>
        <v>0.77397260273972601</v>
      </c>
      <c r="K12" s="176">
        <v>138</v>
      </c>
      <c r="L12" s="178">
        <v>109</v>
      </c>
      <c r="M12" s="177">
        <f>IF(AND(K12&lt;&gt;"",K12&gt;0),L12/K12,"")</f>
        <v>0.78985507246376807</v>
      </c>
      <c r="N12" s="176">
        <v>128</v>
      </c>
      <c r="O12" s="178">
        <v>108</v>
      </c>
      <c r="P12" s="179">
        <f>IF(AND(N12&lt;&gt;"",N12&gt;0),O12/N12,"")</f>
        <v>0.84375</v>
      </c>
      <c r="Q12" s="37">
        <v>100</v>
      </c>
      <c r="R12" s="38">
        <v>78</v>
      </c>
      <c r="S12" s="36">
        <f>IF(AND(Q12&lt;&gt;"",Q12&gt;0),R12/Q12,"")</f>
        <v>0.78</v>
      </c>
      <c r="T12" s="286"/>
      <c r="U12" s="285"/>
      <c r="V12" s="39" t="str">
        <f>IF(R12&gt;Q12,"ERRO: Há mais alunos com nível positivo que alunos avaliados!","")</f>
        <v/>
      </c>
    </row>
    <row r="13" spans="1:24" s="2" customFormat="1" x14ac:dyDescent="0.2">
      <c r="A13" s="35" t="s">
        <v>37</v>
      </c>
      <c r="B13" s="176">
        <v>163</v>
      </c>
      <c r="C13" s="176">
        <v>142</v>
      </c>
      <c r="D13" s="177">
        <f>IF(AND(B13&lt;&gt;"",B13&gt;0),C13/B13,"")</f>
        <v>0.87116564417177911</v>
      </c>
      <c r="E13" s="176">
        <v>182</v>
      </c>
      <c r="F13" s="176">
        <v>155</v>
      </c>
      <c r="G13" s="177">
        <f>IF(AND(E13&lt;&gt;"",E13&gt;0),F13/E13,"")</f>
        <v>0.85164835164835162</v>
      </c>
      <c r="H13" s="176">
        <v>178</v>
      </c>
      <c r="I13" s="178">
        <v>155</v>
      </c>
      <c r="J13" s="177">
        <f>IF(AND(H13&lt;&gt;"",H13&gt;0),I13/H13,"")</f>
        <v>0.8707865168539326</v>
      </c>
      <c r="K13" s="176">
        <v>130</v>
      </c>
      <c r="L13" s="178">
        <v>111</v>
      </c>
      <c r="M13" s="177">
        <f>IF(AND(K13&lt;&gt;"",K13&gt;0),L13/K13,"")</f>
        <v>0.85384615384615381</v>
      </c>
      <c r="N13" s="176">
        <v>119</v>
      </c>
      <c r="O13" s="178">
        <v>99</v>
      </c>
      <c r="P13" s="179">
        <f>IF(AND(N13&lt;&gt;"",N13&gt;0),O13/N13,"")</f>
        <v>0.83193277310924374</v>
      </c>
      <c r="Q13" s="37">
        <v>129</v>
      </c>
      <c r="R13" s="38">
        <v>113</v>
      </c>
      <c r="S13" s="36">
        <f>IF(AND(Q13&lt;&gt;"",Q13&gt;0),R13/Q13,"")</f>
        <v>0.87596899224806202</v>
      </c>
      <c r="T13" s="286"/>
      <c r="U13" s="285"/>
      <c r="V13" s="39" t="str">
        <f>IF(R13&gt;Q13,"ERRO: Há mais alunos com nível positivo que alunos avaliados!","")</f>
        <v/>
      </c>
    </row>
    <row r="14" spans="1:24" ht="4.5" customHeight="1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287"/>
      <c r="U14" s="287"/>
      <c r="V14" s="41"/>
      <c r="W14" s="41"/>
      <c r="X14" s="41"/>
    </row>
    <row r="15" spans="1:24" s="2" customFormat="1" ht="17.25" customHeight="1" x14ac:dyDescent="0.2">
      <c r="A15" s="276" t="s">
        <v>38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87"/>
      <c r="U15" s="287"/>
    </row>
    <row r="16" spans="1:24" s="2" customFormat="1" x14ac:dyDescent="0.2">
      <c r="A16" s="288" t="s">
        <v>23</v>
      </c>
      <c r="B16" s="280" t="s">
        <v>24</v>
      </c>
      <c r="C16" s="282"/>
      <c r="D16" s="283"/>
      <c r="E16" s="280" t="s">
        <v>25</v>
      </c>
      <c r="F16" s="282"/>
      <c r="G16" s="283"/>
      <c r="H16" s="280" t="s">
        <v>26</v>
      </c>
      <c r="I16" s="282"/>
      <c r="J16" s="283"/>
      <c r="K16" s="280" t="s">
        <v>27</v>
      </c>
      <c r="L16" s="282"/>
      <c r="M16" s="283"/>
      <c r="N16" s="280" t="s">
        <v>28</v>
      </c>
      <c r="O16" s="282"/>
      <c r="P16" s="283"/>
      <c r="Q16" s="280" t="s">
        <v>29</v>
      </c>
      <c r="R16" s="282"/>
      <c r="S16" s="283"/>
      <c r="T16" s="287"/>
      <c r="U16" s="287"/>
    </row>
    <row r="17" spans="1:22" s="2" customFormat="1" ht="57" customHeight="1" x14ac:dyDescent="0.2">
      <c r="A17" s="289"/>
      <c r="B17" s="278" t="s">
        <v>30</v>
      </c>
      <c r="C17" s="280" t="s">
        <v>31</v>
      </c>
      <c r="D17" s="281"/>
      <c r="E17" s="278" t="s">
        <v>30</v>
      </c>
      <c r="F17" s="280" t="s">
        <v>31</v>
      </c>
      <c r="G17" s="281"/>
      <c r="H17" s="278" t="s">
        <v>30</v>
      </c>
      <c r="I17" s="280" t="s">
        <v>31</v>
      </c>
      <c r="J17" s="281"/>
      <c r="K17" s="278" t="s">
        <v>30</v>
      </c>
      <c r="L17" s="280" t="s">
        <v>31</v>
      </c>
      <c r="M17" s="281"/>
      <c r="N17" s="278" t="s">
        <v>30</v>
      </c>
      <c r="O17" s="280" t="s">
        <v>31</v>
      </c>
      <c r="P17" s="281"/>
      <c r="Q17" s="278" t="s">
        <v>30</v>
      </c>
      <c r="R17" s="280" t="s">
        <v>31</v>
      </c>
      <c r="S17" s="281"/>
      <c r="T17" s="287"/>
      <c r="U17" s="287"/>
    </row>
    <row r="18" spans="1:22" s="2" customFormat="1" x14ac:dyDescent="0.2">
      <c r="A18" s="289"/>
      <c r="B18" s="279"/>
      <c r="C18" s="32" t="s">
        <v>32</v>
      </c>
      <c r="D18" s="33" t="s">
        <v>33</v>
      </c>
      <c r="E18" s="279"/>
      <c r="F18" s="32" t="s">
        <v>32</v>
      </c>
      <c r="G18" s="34" t="s">
        <v>33</v>
      </c>
      <c r="H18" s="279"/>
      <c r="I18" s="32" t="s">
        <v>32</v>
      </c>
      <c r="J18" s="34" t="s">
        <v>33</v>
      </c>
      <c r="K18" s="279"/>
      <c r="L18" s="32" t="s">
        <v>32</v>
      </c>
      <c r="M18" s="34" t="s">
        <v>33</v>
      </c>
      <c r="N18" s="279"/>
      <c r="O18" s="32" t="s">
        <v>32</v>
      </c>
      <c r="P18" s="34" t="s">
        <v>33</v>
      </c>
      <c r="Q18" s="279"/>
      <c r="R18" s="32" t="s">
        <v>32</v>
      </c>
      <c r="S18" s="34" t="s">
        <v>33</v>
      </c>
      <c r="T18" s="287"/>
      <c r="U18" s="287"/>
    </row>
    <row r="19" spans="1:22" s="2" customFormat="1" x14ac:dyDescent="0.2">
      <c r="A19" s="35" t="s">
        <v>34</v>
      </c>
      <c r="B19" s="176">
        <v>147</v>
      </c>
      <c r="C19" s="176">
        <v>138</v>
      </c>
      <c r="D19" s="177">
        <f>IF(AND(B19&lt;&gt;"",B19&gt;0),C19/B19,"")</f>
        <v>0.93877551020408168</v>
      </c>
      <c r="E19" s="176">
        <v>130</v>
      </c>
      <c r="F19" s="176">
        <v>108</v>
      </c>
      <c r="G19" s="177">
        <f>IF(AND(E19&lt;&gt;"",E19&gt;0),F19/E19,"")</f>
        <v>0.83076923076923082</v>
      </c>
      <c r="H19" s="176">
        <v>125</v>
      </c>
      <c r="I19" s="178">
        <v>112</v>
      </c>
      <c r="J19" s="177">
        <f>IF(AND(H19&lt;&gt;"",H19&gt;0),I19/H19,"")</f>
        <v>0.89600000000000002</v>
      </c>
      <c r="K19" s="176">
        <v>101</v>
      </c>
      <c r="L19" s="178">
        <v>91</v>
      </c>
      <c r="M19" s="177">
        <f>IF(AND(K19&lt;&gt;"",K19&gt;0),L19/K19,"")</f>
        <v>0.90099009900990101</v>
      </c>
      <c r="N19" s="176">
        <v>100</v>
      </c>
      <c r="O19" s="176">
        <v>89</v>
      </c>
      <c r="P19" s="179">
        <f>IF(AND(N19&lt;&gt;"",N19&gt;0),O19/N19,"")</f>
        <v>0.89</v>
      </c>
      <c r="Q19" s="37">
        <v>96</v>
      </c>
      <c r="R19" s="38">
        <v>89</v>
      </c>
      <c r="S19" s="36">
        <f>IF(AND(Q19&lt;&gt;"",Q19&gt;0),R19/Q19,"")</f>
        <v>0.92708333333333337</v>
      </c>
      <c r="T19" s="287"/>
      <c r="U19" s="287"/>
      <c r="V19" s="39" t="str">
        <f>IF(R19&gt;Q19,"ERRO: Há mais alunos com nível positivo que alunos avaliados!","")</f>
        <v/>
      </c>
    </row>
    <row r="20" spans="1:22" s="2" customFormat="1" x14ac:dyDescent="0.2">
      <c r="A20" s="35" t="s">
        <v>35</v>
      </c>
      <c r="B20" s="176">
        <v>201</v>
      </c>
      <c r="C20" s="176">
        <v>153</v>
      </c>
      <c r="D20" s="177">
        <f>IF(AND(B20&lt;&gt;"",B20&gt;0),C20/B20,"")</f>
        <v>0.76119402985074625</v>
      </c>
      <c r="E20" s="176">
        <v>163</v>
      </c>
      <c r="F20" s="176">
        <v>105</v>
      </c>
      <c r="G20" s="177">
        <f>IF(AND(E20&lt;&gt;"",E20&gt;0),F20/E20,"")</f>
        <v>0.64417177914110424</v>
      </c>
      <c r="H20" s="176">
        <v>138</v>
      </c>
      <c r="I20" s="178">
        <v>111</v>
      </c>
      <c r="J20" s="177">
        <f>IF(AND(H20&lt;&gt;"",H20&gt;0),I20/H20,"")</f>
        <v>0.80434782608695654</v>
      </c>
      <c r="K20" s="176">
        <v>136</v>
      </c>
      <c r="L20" s="178">
        <v>108</v>
      </c>
      <c r="M20" s="177">
        <f>IF(AND(K20&lt;&gt;"",K20&gt;0),L20/K20,"")</f>
        <v>0.79411764705882348</v>
      </c>
      <c r="N20" s="176">
        <v>111</v>
      </c>
      <c r="O20" s="178">
        <v>79</v>
      </c>
      <c r="P20" s="179">
        <f>IF(AND(N20&lt;&gt;"",N20&gt;0),O20/N20,"")</f>
        <v>0.71171171171171166</v>
      </c>
      <c r="Q20" s="37">
        <v>115</v>
      </c>
      <c r="R20" s="38">
        <v>87</v>
      </c>
      <c r="S20" s="36">
        <f>IF(AND(Q20&lt;&gt;"",Q20&gt;0),R20/Q20,"")</f>
        <v>0.75652173913043474</v>
      </c>
      <c r="T20" s="287"/>
      <c r="U20" s="287"/>
      <c r="V20" s="39" t="str">
        <f>IF(R20&gt;Q20,"ERRO: Há mais alunos com nível positivo que alunos avaliados!","")</f>
        <v/>
      </c>
    </row>
    <row r="21" spans="1:22" s="2" customFormat="1" x14ac:dyDescent="0.2">
      <c r="A21" s="35" t="s">
        <v>36</v>
      </c>
      <c r="B21" s="176">
        <v>171</v>
      </c>
      <c r="C21" s="176">
        <v>142</v>
      </c>
      <c r="D21" s="177">
        <f>IF(AND(B21&lt;&gt;"",B21&gt;0),C21/B21,"")</f>
        <v>0.83040935672514615</v>
      </c>
      <c r="E21" s="176">
        <v>174</v>
      </c>
      <c r="F21" s="176">
        <v>148</v>
      </c>
      <c r="G21" s="177">
        <f>IF(AND(E21&lt;&gt;"",E21&gt;0),F21/E21,"")</f>
        <v>0.85057471264367812</v>
      </c>
      <c r="H21" s="176">
        <v>146</v>
      </c>
      <c r="I21" s="178">
        <v>107</v>
      </c>
      <c r="J21" s="177">
        <f>IF(AND(H21&lt;&gt;"",H21&gt;0),I21/H21,"")</f>
        <v>0.73287671232876717</v>
      </c>
      <c r="K21" s="176">
        <v>138</v>
      </c>
      <c r="L21" s="178">
        <v>111</v>
      </c>
      <c r="M21" s="177">
        <f>IF(AND(K21&lt;&gt;"",K21&gt;0),L21/K21,"")</f>
        <v>0.80434782608695654</v>
      </c>
      <c r="N21" s="176">
        <v>128</v>
      </c>
      <c r="O21" s="178">
        <v>97</v>
      </c>
      <c r="P21" s="179">
        <f>IF(AND(N21&lt;&gt;"",N21&gt;0),O21/N21,"")</f>
        <v>0.7578125</v>
      </c>
      <c r="Q21" s="37">
        <v>100</v>
      </c>
      <c r="R21" s="38">
        <v>75</v>
      </c>
      <c r="S21" s="36">
        <f>IF(AND(Q21&lt;&gt;"",Q21&gt;0),R21/Q21,"")</f>
        <v>0.75</v>
      </c>
      <c r="T21" s="287"/>
      <c r="U21" s="287"/>
      <c r="V21" s="39" t="str">
        <f>IF(R21&gt;Q21,"ERRO: Há mais alunos com nível positivo que alunos avaliados!","")</f>
        <v/>
      </c>
    </row>
    <row r="22" spans="1:22" s="2" customFormat="1" x14ac:dyDescent="0.2">
      <c r="A22" s="35" t="s">
        <v>37</v>
      </c>
      <c r="B22" s="176">
        <v>163</v>
      </c>
      <c r="C22" s="176">
        <v>125</v>
      </c>
      <c r="D22" s="177">
        <f>IF(AND(B22&lt;&gt;"",B22&gt;0),C22/B22,"")</f>
        <v>0.76687116564417179</v>
      </c>
      <c r="E22" s="176">
        <v>182</v>
      </c>
      <c r="F22" s="176">
        <v>152</v>
      </c>
      <c r="G22" s="177">
        <f>IF(AND(E22&lt;&gt;"",E22&gt;0),F22/E22,"")</f>
        <v>0.8351648351648352</v>
      </c>
      <c r="H22" s="176">
        <v>178</v>
      </c>
      <c r="I22" s="178">
        <v>143</v>
      </c>
      <c r="J22" s="177">
        <f>IF(AND(H22&lt;&gt;"",H22&gt;0),I22/H22,"")</f>
        <v>0.8033707865168539</v>
      </c>
      <c r="K22" s="176">
        <v>130</v>
      </c>
      <c r="L22" s="178">
        <v>101</v>
      </c>
      <c r="M22" s="177">
        <f>IF(AND(K22&lt;&gt;"",K22&gt;0),L22/K22,"")</f>
        <v>0.77692307692307694</v>
      </c>
      <c r="N22" s="176">
        <v>119</v>
      </c>
      <c r="O22" s="178">
        <v>89</v>
      </c>
      <c r="P22" s="179">
        <f>IF(AND(N22&lt;&gt;"",N22&gt;0),O22/N22,"")</f>
        <v>0.74789915966386555</v>
      </c>
      <c r="Q22" s="37">
        <v>129</v>
      </c>
      <c r="R22" s="38">
        <v>101</v>
      </c>
      <c r="S22" s="36">
        <f>IF(AND(Q22&lt;&gt;"",Q22&gt;0),R22/Q22,"")</f>
        <v>0.78294573643410847</v>
      </c>
      <c r="T22" s="287"/>
      <c r="U22" s="287"/>
      <c r="V22" s="39" t="str">
        <f>IF(R22&gt;Q22,"ERRO: Há mais alunos com nível positivo que alunos avaliados!","")</f>
        <v/>
      </c>
    </row>
    <row r="23" spans="1:22" ht="3.75" customHeigh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22" ht="18" customHeight="1" x14ac:dyDescent="0.2">
      <c r="A24" s="1" t="s">
        <v>39</v>
      </c>
    </row>
    <row r="25" spans="1:22" ht="100.5" customHeight="1" x14ac:dyDescent="0.2">
      <c r="A25" s="290" t="s">
        <v>540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2"/>
    </row>
    <row r="26" spans="1:22" ht="11.25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22" ht="15" x14ac:dyDescent="0.2">
      <c r="A27" s="293" t="s">
        <v>40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</row>
    <row r="28" spans="1:22" s="2" customFormat="1" ht="17.25" customHeight="1" x14ac:dyDescent="0.2">
      <c r="A28" s="276" t="s">
        <v>22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</row>
    <row r="29" spans="1:22" s="2" customFormat="1" x14ac:dyDescent="0.2">
      <c r="A29" s="288" t="s">
        <v>23</v>
      </c>
      <c r="B29" s="280" t="s">
        <v>24</v>
      </c>
      <c r="C29" s="282"/>
      <c r="D29" s="283"/>
      <c r="E29" s="280" t="s">
        <v>25</v>
      </c>
      <c r="F29" s="282"/>
      <c r="G29" s="283"/>
      <c r="H29" s="280" t="s">
        <v>26</v>
      </c>
      <c r="I29" s="282"/>
      <c r="J29" s="283"/>
      <c r="K29" s="280" t="s">
        <v>27</v>
      </c>
      <c r="L29" s="282"/>
      <c r="M29" s="283"/>
      <c r="N29" s="280" t="s">
        <v>28</v>
      </c>
      <c r="O29" s="282"/>
      <c r="P29" s="283"/>
      <c r="Q29" s="280" t="s">
        <v>29</v>
      </c>
      <c r="R29" s="282"/>
      <c r="S29" s="283"/>
    </row>
    <row r="30" spans="1:22" s="2" customFormat="1" ht="57" customHeight="1" x14ac:dyDescent="0.2">
      <c r="A30" s="289"/>
      <c r="B30" s="278" t="s">
        <v>30</v>
      </c>
      <c r="C30" s="280" t="s">
        <v>31</v>
      </c>
      <c r="D30" s="281"/>
      <c r="E30" s="278" t="s">
        <v>30</v>
      </c>
      <c r="F30" s="280" t="s">
        <v>31</v>
      </c>
      <c r="G30" s="281"/>
      <c r="H30" s="278" t="s">
        <v>30</v>
      </c>
      <c r="I30" s="280" t="s">
        <v>31</v>
      </c>
      <c r="J30" s="281"/>
      <c r="K30" s="278" t="s">
        <v>30</v>
      </c>
      <c r="L30" s="280" t="s">
        <v>31</v>
      </c>
      <c r="M30" s="281"/>
      <c r="N30" s="278" t="s">
        <v>30</v>
      </c>
      <c r="O30" s="280" t="s">
        <v>31</v>
      </c>
      <c r="P30" s="281"/>
      <c r="Q30" s="278" t="s">
        <v>30</v>
      </c>
      <c r="R30" s="280" t="s">
        <v>31</v>
      </c>
      <c r="S30" s="281"/>
    </row>
    <row r="31" spans="1:22" s="2" customFormat="1" x14ac:dyDescent="0.2">
      <c r="A31" s="289"/>
      <c r="B31" s="279"/>
      <c r="C31" s="32" t="s">
        <v>32</v>
      </c>
      <c r="D31" s="33" t="s">
        <v>33</v>
      </c>
      <c r="E31" s="279"/>
      <c r="F31" s="32" t="s">
        <v>32</v>
      </c>
      <c r="G31" s="34" t="s">
        <v>33</v>
      </c>
      <c r="H31" s="279"/>
      <c r="I31" s="32" t="s">
        <v>32</v>
      </c>
      <c r="J31" s="34" t="s">
        <v>33</v>
      </c>
      <c r="K31" s="279"/>
      <c r="L31" s="32" t="s">
        <v>32</v>
      </c>
      <c r="M31" s="34" t="s">
        <v>33</v>
      </c>
      <c r="N31" s="279"/>
      <c r="O31" s="32" t="s">
        <v>32</v>
      </c>
      <c r="P31" s="34" t="s">
        <v>33</v>
      </c>
      <c r="Q31" s="279"/>
      <c r="R31" s="32" t="s">
        <v>32</v>
      </c>
      <c r="S31" s="34" t="s">
        <v>33</v>
      </c>
    </row>
    <row r="32" spans="1:22" s="2" customFormat="1" x14ac:dyDescent="0.2">
      <c r="A32" s="42" t="s">
        <v>41</v>
      </c>
      <c r="B32" s="176">
        <v>204</v>
      </c>
      <c r="C32" s="176">
        <v>162</v>
      </c>
      <c r="D32" s="177">
        <f>IF(AND(B32&lt;&gt;"",B32&gt;0),C32/B32,"")</f>
        <v>0.79411764705882348</v>
      </c>
      <c r="E32" s="176">
        <v>189</v>
      </c>
      <c r="F32" s="176">
        <v>151</v>
      </c>
      <c r="G32" s="177">
        <f>IF(AND(E32&lt;&gt;"",E32&gt;0),F32/E32,"")</f>
        <v>0.79894179894179895</v>
      </c>
      <c r="H32" s="176">
        <v>198</v>
      </c>
      <c r="I32" s="178">
        <v>139</v>
      </c>
      <c r="J32" s="177">
        <f>IF(AND(H32&lt;&gt;"",H32&gt;0),I32/H32,"")</f>
        <v>0.70202020202020199</v>
      </c>
      <c r="K32" s="176">
        <v>171</v>
      </c>
      <c r="L32" s="178">
        <v>131</v>
      </c>
      <c r="M32" s="177">
        <f>IF(AND(K32&lt;&gt;"",K32&gt;0),L32/K32,"")</f>
        <v>0.76608187134502925</v>
      </c>
      <c r="N32" s="176">
        <v>141</v>
      </c>
      <c r="O32" s="178">
        <v>96</v>
      </c>
      <c r="P32" s="179">
        <f>IF(AND(N32&lt;&gt;"",N32&gt;0),O32/N32,"")</f>
        <v>0.68085106382978722</v>
      </c>
      <c r="Q32" s="37">
        <v>112</v>
      </c>
      <c r="R32" s="38">
        <v>86</v>
      </c>
      <c r="S32" s="43">
        <f>IF(AND(Q32&lt;&gt;"",Q32&gt;0),R32/Q32,"")</f>
        <v>0.7678571428571429</v>
      </c>
      <c r="V32" s="39" t="str">
        <f>IF(R32&gt;Q32,"ERRO: Há mais alunos com nível positivo que alunos avaliados!","")</f>
        <v/>
      </c>
    </row>
    <row r="33" spans="1:22" s="2" customFormat="1" x14ac:dyDescent="0.2">
      <c r="A33" s="42" t="s">
        <v>42</v>
      </c>
      <c r="B33" s="176">
        <v>210</v>
      </c>
      <c r="C33" s="176">
        <v>147</v>
      </c>
      <c r="D33" s="177">
        <f>IF(AND(B33&lt;&gt;"",B33&gt;0),C33/B33,"")</f>
        <v>0.7</v>
      </c>
      <c r="E33" s="176">
        <v>197</v>
      </c>
      <c r="F33" s="176">
        <v>152</v>
      </c>
      <c r="G33" s="177">
        <f>IF(AND(E33&lt;&gt;"",E33&gt;0),F33/E33,"")</f>
        <v>0.77157360406091369</v>
      </c>
      <c r="H33" s="176">
        <v>197</v>
      </c>
      <c r="I33" s="178">
        <v>151</v>
      </c>
      <c r="J33" s="177">
        <f>IF(AND(H33&lt;&gt;"",H33&gt;0),I33/H33,"")</f>
        <v>0.76649746192893398</v>
      </c>
      <c r="K33" s="176">
        <v>209</v>
      </c>
      <c r="L33" s="178">
        <v>141</v>
      </c>
      <c r="M33" s="177">
        <f>IF(AND(K33&lt;&gt;"",K33&gt;0),L33/K33,"")</f>
        <v>0.67464114832535882</v>
      </c>
      <c r="N33" s="176">
        <v>162</v>
      </c>
      <c r="O33" s="178">
        <v>118</v>
      </c>
      <c r="P33" s="179">
        <f>IF(AND(N33&lt;&gt;"",N33&gt;0),O33/N33,"")</f>
        <v>0.72839506172839508</v>
      </c>
      <c r="Q33" s="37">
        <v>135</v>
      </c>
      <c r="R33" s="38">
        <v>94</v>
      </c>
      <c r="S33" s="43">
        <f>IF(AND(Q33&lt;&gt;"",Q33&gt;0),R33/Q33,"")</f>
        <v>0.6962962962962963</v>
      </c>
      <c r="V33" s="39" t="str">
        <f>IF(R33&gt;Q33,"ERRO: Há mais alunos com nível positivo que alunos avaliados!","")</f>
        <v/>
      </c>
    </row>
    <row r="34" spans="1:22" ht="4.5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22" s="2" customFormat="1" ht="17.25" customHeight="1" x14ac:dyDescent="0.2">
      <c r="A35" s="295" t="s">
        <v>38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</row>
    <row r="36" spans="1:22" s="2" customFormat="1" x14ac:dyDescent="0.2">
      <c r="A36" s="288" t="s">
        <v>23</v>
      </c>
      <c r="B36" s="280" t="s">
        <v>24</v>
      </c>
      <c r="C36" s="282"/>
      <c r="D36" s="283"/>
      <c r="E36" s="280" t="s">
        <v>25</v>
      </c>
      <c r="F36" s="282"/>
      <c r="G36" s="283"/>
      <c r="H36" s="280" t="s">
        <v>26</v>
      </c>
      <c r="I36" s="282"/>
      <c r="J36" s="283"/>
      <c r="K36" s="280" t="s">
        <v>27</v>
      </c>
      <c r="L36" s="282"/>
      <c r="M36" s="283"/>
      <c r="N36" s="280" t="s">
        <v>28</v>
      </c>
      <c r="O36" s="282"/>
      <c r="P36" s="283"/>
      <c r="Q36" s="280" t="s">
        <v>29</v>
      </c>
      <c r="R36" s="282"/>
      <c r="S36" s="283"/>
    </row>
    <row r="37" spans="1:22" s="2" customFormat="1" ht="57" customHeight="1" x14ac:dyDescent="0.2">
      <c r="A37" s="289"/>
      <c r="B37" s="278" t="s">
        <v>30</v>
      </c>
      <c r="C37" s="280" t="s">
        <v>31</v>
      </c>
      <c r="D37" s="281"/>
      <c r="E37" s="278" t="s">
        <v>30</v>
      </c>
      <c r="F37" s="280" t="s">
        <v>31</v>
      </c>
      <c r="G37" s="281"/>
      <c r="H37" s="278" t="s">
        <v>30</v>
      </c>
      <c r="I37" s="280" t="s">
        <v>31</v>
      </c>
      <c r="J37" s="281"/>
      <c r="K37" s="278" t="s">
        <v>30</v>
      </c>
      <c r="L37" s="280" t="s">
        <v>31</v>
      </c>
      <c r="M37" s="281"/>
      <c r="N37" s="278" t="s">
        <v>30</v>
      </c>
      <c r="O37" s="280" t="s">
        <v>31</v>
      </c>
      <c r="P37" s="281"/>
      <c r="Q37" s="278" t="s">
        <v>30</v>
      </c>
      <c r="R37" s="280" t="s">
        <v>31</v>
      </c>
      <c r="S37" s="281"/>
    </row>
    <row r="38" spans="1:22" s="2" customFormat="1" x14ac:dyDescent="0.2">
      <c r="A38" s="289"/>
      <c r="B38" s="279"/>
      <c r="C38" s="32" t="s">
        <v>32</v>
      </c>
      <c r="D38" s="33" t="s">
        <v>33</v>
      </c>
      <c r="E38" s="279"/>
      <c r="F38" s="32" t="s">
        <v>32</v>
      </c>
      <c r="G38" s="34" t="s">
        <v>33</v>
      </c>
      <c r="H38" s="279"/>
      <c r="I38" s="32" t="s">
        <v>32</v>
      </c>
      <c r="J38" s="34" t="s">
        <v>33</v>
      </c>
      <c r="K38" s="279"/>
      <c r="L38" s="32" t="s">
        <v>32</v>
      </c>
      <c r="M38" s="34" t="s">
        <v>33</v>
      </c>
      <c r="N38" s="279"/>
      <c r="O38" s="32" t="s">
        <v>32</v>
      </c>
      <c r="P38" s="34" t="s">
        <v>33</v>
      </c>
      <c r="Q38" s="279"/>
      <c r="R38" s="32" t="s">
        <v>32</v>
      </c>
      <c r="S38" s="34" t="s">
        <v>33</v>
      </c>
    </row>
    <row r="39" spans="1:22" s="2" customFormat="1" x14ac:dyDescent="0.2">
      <c r="A39" s="35" t="s">
        <v>41</v>
      </c>
      <c r="B39" s="176">
        <v>204</v>
      </c>
      <c r="C39" s="176">
        <v>131</v>
      </c>
      <c r="D39" s="177">
        <f>IF(AND(B39&lt;&gt;"",B39&gt;0),C39/B39,"")</f>
        <v>0.64215686274509809</v>
      </c>
      <c r="E39" s="176">
        <v>189</v>
      </c>
      <c r="F39" s="176">
        <v>135</v>
      </c>
      <c r="G39" s="177">
        <f>IF(AND(E39&lt;&gt;"",E39&gt;0),F39/E39,"")</f>
        <v>0.7142857142857143</v>
      </c>
      <c r="H39" s="176">
        <v>198</v>
      </c>
      <c r="I39" s="178">
        <v>142</v>
      </c>
      <c r="J39" s="177">
        <f>IF(AND(H39&lt;&gt;"",H39&gt;0),I39/H39,"")</f>
        <v>0.71717171717171713</v>
      </c>
      <c r="K39" s="176">
        <v>171</v>
      </c>
      <c r="L39" s="178">
        <v>102</v>
      </c>
      <c r="M39" s="177">
        <f>IF(AND(K39&lt;&gt;"",K39&gt;0),L39/K39,"")</f>
        <v>0.59649122807017541</v>
      </c>
      <c r="N39" s="176">
        <v>141</v>
      </c>
      <c r="O39" s="178">
        <v>87</v>
      </c>
      <c r="P39" s="179">
        <f>IF(AND(N39&lt;&gt;"",N39&gt;0),O39/N39,"")</f>
        <v>0.61702127659574468</v>
      </c>
      <c r="Q39" s="37">
        <v>112</v>
      </c>
      <c r="R39" s="38">
        <v>73</v>
      </c>
      <c r="S39" s="36">
        <f>IF(AND(Q39&lt;&gt;"",Q39&gt;0),R39/Q39,"")</f>
        <v>0.6517857142857143</v>
      </c>
      <c r="V39" s="39" t="str">
        <f>IF(R39&gt;Q39,"ERRO: Há mais alunos com nível positivo que alunos avaliados!","")</f>
        <v/>
      </c>
    </row>
    <row r="40" spans="1:22" s="2" customFormat="1" x14ac:dyDescent="0.2">
      <c r="A40" s="35" t="s">
        <v>42</v>
      </c>
      <c r="B40" s="176">
        <v>210</v>
      </c>
      <c r="C40" s="176">
        <v>123</v>
      </c>
      <c r="D40" s="177">
        <f>IF(AND(B40&lt;&gt;"",B40&gt;0),C40/B40,"")</f>
        <v>0.58571428571428574</v>
      </c>
      <c r="E40" s="176">
        <v>197</v>
      </c>
      <c r="F40" s="176">
        <v>119</v>
      </c>
      <c r="G40" s="177">
        <f>IF(AND(E40&lt;&gt;"",E40&gt;0),F40/E40,"")</f>
        <v>0.60406091370558379</v>
      </c>
      <c r="H40" s="176">
        <v>197</v>
      </c>
      <c r="I40" s="178">
        <v>109</v>
      </c>
      <c r="J40" s="177">
        <f>IF(AND(H40&lt;&gt;"",H40&gt;0),I40/H40,"")</f>
        <v>0.5532994923857868</v>
      </c>
      <c r="K40" s="176">
        <v>209</v>
      </c>
      <c r="L40" s="178">
        <v>112</v>
      </c>
      <c r="M40" s="177">
        <f>IF(AND(K40&lt;&gt;"",K40&gt;0),L40/K40,"")</f>
        <v>0.53588516746411485</v>
      </c>
      <c r="N40" s="176">
        <v>162</v>
      </c>
      <c r="O40" s="178">
        <v>107</v>
      </c>
      <c r="P40" s="179">
        <f>IF(AND(N40&lt;&gt;"",N40&gt;0),O40/N40,"")</f>
        <v>0.66049382716049387</v>
      </c>
      <c r="Q40" s="37">
        <v>135</v>
      </c>
      <c r="R40" s="38">
        <v>67</v>
      </c>
      <c r="S40" s="36">
        <f>IF(AND(Q40&lt;&gt;"",Q40&gt;0),R40/Q40,"")</f>
        <v>0.49629629629629629</v>
      </c>
      <c r="V40" s="39" t="str">
        <f>IF(R40&gt;Q40,"ERRO: Há mais alunos com nível positivo que alunos avaliados!","")</f>
        <v/>
      </c>
    </row>
    <row r="41" spans="1:22" ht="3.75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22" ht="18" customHeight="1" x14ac:dyDescent="0.2">
      <c r="A42" s="1" t="s">
        <v>39</v>
      </c>
    </row>
    <row r="43" spans="1:22" ht="110.25" customHeight="1" x14ac:dyDescent="0.2">
      <c r="A43" s="290" t="s">
        <v>499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2"/>
    </row>
    <row r="44" spans="1:22" ht="11.25" customHeight="1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22" ht="15" x14ac:dyDescent="0.2">
      <c r="A45" s="293" t="s">
        <v>43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</row>
    <row r="46" spans="1:22" s="2" customFormat="1" ht="17.25" customHeight="1" x14ac:dyDescent="0.2">
      <c r="A46" s="276" t="s">
        <v>22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</row>
    <row r="47" spans="1:22" s="2" customFormat="1" x14ac:dyDescent="0.2">
      <c r="A47" s="288" t="s">
        <v>23</v>
      </c>
      <c r="B47" s="280" t="s">
        <v>24</v>
      </c>
      <c r="C47" s="282"/>
      <c r="D47" s="283"/>
      <c r="E47" s="280" t="s">
        <v>25</v>
      </c>
      <c r="F47" s="282"/>
      <c r="G47" s="283"/>
      <c r="H47" s="280" t="s">
        <v>26</v>
      </c>
      <c r="I47" s="282"/>
      <c r="J47" s="283"/>
      <c r="K47" s="280" t="s">
        <v>27</v>
      </c>
      <c r="L47" s="282"/>
      <c r="M47" s="283"/>
      <c r="N47" s="280" t="s">
        <v>28</v>
      </c>
      <c r="O47" s="282"/>
      <c r="P47" s="283"/>
      <c r="Q47" s="280" t="s">
        <v>29</v>
      </c>
      <c r="R47" s="282"/>
      <c r="S47" s="283"/>
    </row>
    <row r="48" spans="1:22" s="2" customFormat="1" ht="57" customHeight="1" x14ac:dyDescent="0.2">
      <c r="A48" s="289"/>
      <c r="B48" s="278" t="s">
        <v>30</v>
      </c>
      <c r="C48" s="280" t="s">
        <v>31</v>
      </c>
      <c r="D48" s="281"/>
      <c r="E48" s="278" t="s">
        <v>30</v>
      </c>
      <c r="F48" s="280" t="s">
        <v>31</v>
      </c>
      <c r="G48" s="281"/>
      <c r="H48" s="278" t="s">
        <v>30</v>
      </c>
      <c r="I48" s="280" t="s">
        <v>31</v>
      </c>
      <c r="J48" s="281"/>
      <c r="K48" s="278" t="s">
        <v>30</v>
      </c>
      <c r="L48" s="280" t="s">
        <v>31</v>
      </c>
      <c r="M48" s="281"/>
      <c r="N48" s="278" t="s">
        <v>30</v>
      </c>
      <c r="O48" s="280" t="s">
        <v>31</v>
      </c>
      <c r="P48" s="281"/>
      <c r="Q48" s="278" t="s">
        <v>30</v>
      </c>
      <c r="R48" s="280" t="s">
        <v>31</v>
      </c>
      <c r="S48" s="281"/>
    </row>
    <row r="49" spans="1:22" s="2" customFormat="1" x14ac:dyDescent="0.2">
      <c r="A49" s="289"/>
      <c r="B49" s="279"/>
      <c r="C49" s="32" t="s">
        <v>32</v>
      </c>
      <c r="D49" s="33" t="s">
        <v>33</v>
      </c>
      <c r="E49" s="279"/>
      <c r="F49" s="32" t="s">
        <v>32</v>
      </c>
      <c r="G49" s="34" t="s">
        <v>33</v>
      </c>
      <c r="H49" s="279"/>
      <c r="I49" s="32" t="s">
        <v>32</v>
      </c>
      <c r="J49" s="34" t="s">
        <v>33</v>
      </c>
      <c r="K49" s="279"/>
      <c r="L49" s="32" t="s">
        <v>32</v>
      </c>
      <c r="M49" s="34" t="s">
        <v>33</v>
      </c>
      <c r="N49" s="279"/>
      <c r="O49" s="32" t="s">
        <v>32</v>
      </c>
      <c r="P49" s="34" t="s">
        <v>33</v>
      </c>
      <c r="Q49" s="279"/>
      <c r="R49" s="32" t="s">
        <v>32</v>
      </c>
      <c r="S49" s="34" t="s">
        <v>33</v>
      </c>
    </row>
    <row r="50" spans="1:22" s="2" customFormat="1" x14ac:dyDescent="0.2">
      <c r="A50" s="35" t="s">
        <v>44</v>
      </c>
      <c r="B50" s="176">
        <v>132</v>
      </c>
      <c r="C50" s="176">
        <v>109</v>
      </c>
      <c r="D50" s="177">
        <f>IF(AND(B50&lt;&gt;"",B50&gt;0),C50/B50,"")</f>
        <v>0.8257575757575758</v>
      </c>
      <c r="E50" s="176">
        <v>121</v>
      </c>
      <c r="F50" s="176">
        <v>77</v>
      </c>
      <c r="G50" s="177">
        <f>IF(AND(E50&lt;&gt;"",E50&gt;0),F50/E50,"")</f>
        <v>0.63636363636363635</v>
      </c>
      <c r="H50" s="176">
        <v>179</v>
      </c>
      <c r="I50" s="178">
        <v>134</v>
      </c>
      <c r="J50" s="177">
        <f>IF(AND(H50&lt;&gt;"",H50&gt;0),I50/H50,"")</f>
        <v>0.74860335195530725</v>
      </c>
      <c r="K50" s="176">
        <v>166</v>
      </c>
      <c r="L50" s="178">
        <v>132</v>
      </c>
      <c r="M50" s="177">
        <f>IF(AND(K50&lt;&gt;"",K50&gt;0),L50/K50,"")</f>
        <v>0.79518072289156627</v>
      </c>
      <c r="N50" s="176">
        <v>189</v>
      </c>
      <c r="O50" s="178">
        <v>135</v>
      </c>
      <c r="P50" s="179">
        <f>IF(AND(N50&lt;&gt;"",N50&gt;0),O50/N50,"")</f>
        <v>0.7142857142857143</v>
      </c>
      <c r="Q50" s="37">
        <v>159</v>
      </c>
      <c r="R50" s="38">
        <v>132</v>
      </c>
      <c r="S50" s="36">
        <f>IF(AND(Q50&lt;&gt;"",Q50&gt;0),R50/Q50,"")</f>
        <v>0.83018867924528306</v>
      </c>
      <c r="V50" s="39" t="str">
        <f>IF(R50&gt;Q50,"ERRO: Há mais alunos com nível positivo que alunos avaliados!","")</f>
        <v/>
      </c>
    </row>
    <row r="51" spans="1:22" s="2" customFormat="1" x14ac:dyDescent="0.2">
      <c r="A51" s="35" t="s">
        <v>45</v>
      </c>
      <c r="B51" s="176">
        <v>96</v>
      </c>
      <c r="C51" s="176">
        <v>83</v>
      </c>
      <c r="D51" s="177">
        <f>IF(AND(B51&lt;&gt;"",B51&gt;0),C51/B51,"")</f>
        <v>0.86458333333333337</v>
      </c>
      <c r="E51" s="176">
        <v>98</v>
      </c>
      <c r="F51" s="176">
        <v>74</v>
      </c>
      <c r="G51" s="177">
        <f>IF(AND(E51&lt;&gt;"",E51&gt;0),F51/E51,"")</f>
        <v>0.75510204081632648</v>
      </c>
      <c r="H51" s="176">
        <v>154</v>
      </c>
      <c r="I51" s="178">
        <v>120</v>
      </c>
      <c r="J51" s="177">
        <f>IF(AND(H51&lt;&gt;"",H51&gt;0),I51/H51,"")</f>
        <v>0.77922077922077926</v>
      </c>
      <c r="K51" s="176">
        <v>166</v>
      </c>
      <c r="L51" s="178">
        <v>132</v>
      </c>
      <c r="M51" s="177">
        <f>IF(AND(K51&lt;&gt;"",K51&gt;0),L51/K51,"")</f>
        <v>0.79518072289156627</v>
      </c>
      <c r="N51" s="176">
        <v>142</v>
      </c>
      <c r="O51" s="178">
        <v>109</v>
      </c>
      <c r="P51" s="179">
        <f>IF(AND(N51&lt;&gt;"",N51&gt;0),O51/N51,"")</f>
        <v>0.76760563380281688</v>
      </c>
      <c r="Q51" s="37">
        <v>159</v>
      </c>
      <c r="R51" s="38">
        <v>105</v>
      </c>
      <c r="S51" s="36">
        <f>IF(AND(Q51&lt;&gt;"",Q51&gt;0),R51/Q51,"")</f>
        <v>0.660377358490566</v>
      </c>
      <c r="V51" s="39" t="str">
        <f>IF(R51&gt;Q51,"ERRO: Há mais alunos com nível positivo que alunos avaliados!","")</f>
        <v/>
      </c>
    </row>
    <row r="52" spans="1:22" s="2" customFormat="1" x14ac:dyDescent="0.2">
      <c r="A52" s="35" t="s">
        <v>46</v>
      </c>
      <c r="B52" s="176">
        <v>95</v>
      </c>
      <c r="C52" s="176">
        <v>68</v>
      </c>
      <c r="D52" s="177">
        <f>IF(AND(B52&lt;&gt;"",B52&gt;0),C52/B52,"")</f>
        <v>0.71578947368421053</v>
      </c>
      <c r="E52" s="176">
        <v>85</v>
      </c>
      <c r="F52" s="176">
        <v>72</v>
      </c>
      <c r="G52" s="177">
        <f>IF(AND(E52&lt;&gt;"",E52&gt;0),F52/E52,"")</f>
        <v>0.84705882352941175</v>
      </c>
      <c r="H52" s="176">
        <v>164</v>
      </c>
      <c r="I52" s="178">
        <v>104</v>
      </c>
      <c r="J52" s="177">
        <f>IF(AND(H52&lt;&gt;"",H52&gt;0),I52/H52,"")</f>
        <v>0.63414634146341464</v>
      </c>
      <c r="K52" s="176">
        <v>156</v>
      </c>
      <c r="L52" s="178">
        <v>108</v>
      </c>
      <c r="M52" s="177">
        <f>IF(AND(K52&lt;&gt;"",K52&gt;0),L52/K52,"")</f>
        <v>0.69230769230769229</v>
      </c>
      <c r="N52" s="176">
        <v>158</v>
      </c>
      <c r="O52" s="178">
        <v>122</v>
      </c>
      <c r="P52" s="179">
        <f>IF(AND(N52&lt;&gt;"",N52&gt;0),O52/N52,"")</f>
        <v>0.77215189873417722</v>
      </c>
      <c r="Q52" s="37">
        <v>144</v>
      </c>
      <c r="R52" s="38">
        <v>103</v>
      </c>
      <c r="S52" s="36">
        <f>IF(AND(Q52&lt;&gt;"",Q52&gt;0),R52/Q52,"")</f>
        <v>0.71527777777777779</v>
      </c>
      <c r="V52" s="39" t="str">
        <f>IF(R52&gt;Q52,"ERRO: Há mais alunos com nível positivo que alunos avaliados!","")</f>
        <v/>
      </c>
    </row>
    <row r="53" spans="1:22" ht="4.5" customHeigh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22" s="2" customFormat="1" ht="17.25" customHeight="1" x14ac:dyDescent="0.2">
      <c r="A54" s="276" t="s">
        <v>38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</row>
    <row r="55" spans="1:22" s="2" customFormat="1" x14ac:dyDescent="0.2">
      <c r="A55" s="288" t="s">
        <v>23</v>
      </c>
      <c r="B55" s="280" t="s">
        <v>24</v>
      </c>
      <c r="C55" s="282"/>
      <c r="D55" s="283"/>
      <c r="E55" s="280" t="s">
        <v>25</v>
      </c>
      <c r="F55" s="282"/>
      <c r="G55" s="283"/>
      <c r="H55" s="280" t="s">
        <v>26</v>
      </c>
      <c r="I55" s="282"/>
      <c r="J55" s="283"/>
      <c r="K55" s="280" t="s">
        <v>27</v>
      </c>
      <c r="L55" s="282"/>
      <c r="M55" s="283"/>
      <c r="N55" s="280" t="s">
        <v>28</v>
      </c>
      <c r="O55" s="282"/>
      <c r="P55" s="283"/>
      <c r="Q55" s="280" t="s">
        <v>29</v>
      </c>
      <c r="R55" s="282"/>
      <c r="S55" s="283"/>
    </row>
    <row r="56" spans="1:22" s="2" customFormat="1" ht="57" customHeight="1" x14ac:dyDescent="0.2">
      <c r="A56" s="289"/>
      <c r="B56" s="278" t="s">
        <v>30</v>
      </c>
      <c r="C56" s="280" t="s">
        <v>31</v>
      </c>
      <c r="D56" s="281"/>
      <c r="E56" s="278" t="s">
        <v>30</v>
      </c>
      <c r="F56" s="280" t="s">
        <v>31</v>
      </c>
      <c r="G56" s="281"/>
      <c r="H56" s="278" t="s">
        <v>30</v>
      </c>
      <c r="I56" s="280" t="s">
        <v>31</v>
      </c>
      <c r="J56" s="281"/>
      <c r="K56" s="278" t="s">
        <v>30</v>
      </c>
      <c r="L56" s="280" t="s">
        <v>31</v>
      </c>
      <c r="M56" s="281"/>
      <c r="N56" s="278" t="s">
        <v>30</v>
      </c>
      <c r="O56" s="280" t="s">
        <v>31</v>
      </c>
      <c r="P56" s="281"/>
      <c r="Q56" s="278" t="s">
        <v>30</v>
      </c>
      <c r="R56" s="280" t="s">
        <v>31</v>
      </c>
      <c r="S56" s="281"/>
    </row>
    <row r="57" spans="1:22" s="2" customFormat="1" x14ac:dyDescent="0.2">
      <c r="A57" s="289"/>
      <c r="B57" s="279"/>
      <c r="C57" s="32" t="s">
        <v>32</v>
      </c>
      <c r="D57" s="33" t="s">
        <v>33</v>
      </c>
      <c r="E57" s="279"/>
      <c r="F57" s="32" t="s">
        <v>32</v>
      </c>
      <c r="G57" s="34" t="s">
        <v>33</v>
      </c>
      <c r="H57" s="279"/>
      <c r="I57" s="32" t="s">
        <v>32</v>
      </c>
      <c r="J57" s="34" t="s">
        <v>33</v>
      </c>
      <c r="K57" s="279"/>
      <c r="L57" s="32" t="s">
        <v>32</v>
      </c>
      <c r="M57" s="34" t="s">
        <v>33</v>
      </c>
      <c r="N57" s="279"/>
      <c r="O57" s="32" t="s">
        <v>32</v>
      </c>
      <c r="P57" s="34" t="s">
        <v>33</v>
      </c>
      <c r="Q57" s="279"/>
      <c r="R57" s="32" t="s">
        <v>32</v>
      </c>
      <c r="S57" s="34" t="s">
        <v>33</v>
      </c>
    </row>
    <row r="58" spans="1:22" s="2" customFormat="1" x14ac:dyDescent="0.2">
      <c r="A58" s="35" t="s">
        <v>44</v>
      </c>
      <c r="B58" s="176">
        <v>132</v>
      </c>
      <c r="C58" s="176">
        <v>78</v>
      </c>
      <c r="D58" s="177">
        <f>IF(AND(B58&lt;&gt;"",B58&gt;0),C58/B58,"")</f>
        <v>0.59090909090909094</v>
      </c>
      <c r="E58" s="176">
        <v>121</v>
      </c>
      <c r="F58" s="176">
        <v>71</v>
      </c>
      <c r="G58" s="177">
        <f>IF(AND(E58&lt;&gt;"",E58&gt;0),F58/E58,"")</f>
        <v>0.58677685950413228</v>
      </c>
      <c r="H58" s="176">
        <v>179</v>
      </c>
      <c r="I58" s="178">
        <v>117</v>
      </c>
      <c r="J58" s="177">
        <f>IF(AND(H58&lt;&gt;"",H58&gt;0),I58/H58,"")</f>
        <v>0.65363128491620115</v>
      </c>
      <c r="K58" s="176">
        <v>166</v>
      </c>
      <c r="L58" s="178">
        <v>100</v>
      </c>
      <c r="M58" s="177">
        <f>IF(AND(K58&lt;&gt;"",K58&gt;0),L58/K58,"")</f>
        <v>0.60240963855421692</v>
      </c>
      <c r="N58" s="176">
        <v>189</v>
      </c>
      <c r="O58" s="178">
        <v>107</v>
      </c>
      <c r="P58" s="179">
        <f>IF(AND(N58&lt;&gt;"",N58&gt;0),O58/N58,"")</f>
        <v>0.56613756613756616</v>
      </c>
      <c r="Q58" s="37">
        <v>159</v>
      </c>
      <c r="R58" s="38">
        <v>86</v>
      </c>
      <c r="S58" s="36">
        <f>IF(AND(Q58&lt;&gt;"",Q58&gt;0),R58/Q58,"")</f>
        <v>0.54088050314465408</v>
      </c>
      <c r="V58" s="39" t="str">
        <f>IF(R58&gt;Q58,"ERRO: Há mais alunos com nível positivo que alunos avaliados!","")</f>
        <v/>
      </c>
    </row>
    <row r="59" spans="1:22" s="2" customFormat="1" x14ac:dyDescent="0.2">
      <c r="A59" s="35" t="s">
        <v>45</v>
      </c>
      <c r="B59" s="176">
        <v>96</v>
      </c>
      <c r="C59" s="176">
        <v>66</v>
      </c>
      <c r="D59" s="177">
        <f>IF(AND(B59&lt;&gt;"",B59&gt;0),C59/B59,"")</f>
        <v>0.6875</v>
      </c>
      <c r="E59" s="176">
        <v>98</v>
      </c>
      <c r="F59" s="176">
        <v>39</v>
      </c>
      <c r="G59" s="177">
        <f>IF(AND(E59&lt;&gt;"",E59&gt;0),F59/E59,"")</f>
        <v>0.39795918367346939</v>
      </c>
      <c r="H59" s="176">
        <v>154</v>
      </c>
      <c r="I59" s="178">
        <v>82</v>
      </c>
      <c r="J59" s="177">
        <f>IF(AND(H59&lt;&gt;"",H59&gt;0),I59/H59,"")</f>
        <v>0.53246753246753242</v>
      </c>
      <c r="K59" s="176">
        <v>166</v>
      </c>
      <c r="L59" s="178">
        <v>88</v>
      </c>
      <c r="M59" s="177">
        <f>IF(AND(K59&lt;&gt;"",K59&gt;0),L59/K59,"")</f>
        <v>0.53012048192771088</v>
      </c>
      <c r="N59" s="176">
        <v>142</v>
      </c>
      <c r="O59" s="178">
        <v>73</v>
      </c>
      <c r="P59" s="179">
        <f>IF(AND(N59&lt;&gt;"",N59&gt;0),O59/N59,"")</f>
        <v>0.5140845070422535</v>
      </c>
      <c r="Q59" s="37">
        <v>159</v>
      </c>
      <c r="R59" s="38">
        <v>85</v>
      </c>
      <c r="S59" s="36">
        <f>IF(AND(Q59&lt;&gt;"",Q59&gt;0),R59/Q59,"")</f>
        <v>0.53459119496855345</v>
      </c>
      <c r="V59" s="39" t="str">
        <f>IF(R59&gt;Q59,"ERRO: Há mais alunos com nível positivo que alunos avaliados!","")</f>
        <v/>
      </c>
    </row>
    <row r="60" spans="1:22" s="2" customFormat="1" x14ac:dyDescent="0.2">
      <c r="A60" s="35" t="s">
        <v>46</v>
      </c>
      <c r="B60" s="176">
        <v>95</v>
      </c>
      <c r="C60" s="176">
        <v>69</v>
      </c>
      <c r="D60" s="177">
        <f>IF(AND(B60&lt;&gt;"",B60&gt;0),C60/B60,"")</f>
        <v>0.72631578947368425</v>
      </c>
      <c r="E60" s="176">
        <v>85</v>
      </c>
      <c r="F60" s="176">
        <v>65</v>
      </c>
      <c r="G60" s="177">
        <f>IF(AND(E60&lt;&gt;"",E60&gt;0),F60/E60,"")</f>
        <v>0.76470588235294112</v>
      </c>
      <c r="H60" s="176">
        <v>164</v>
      </c>
      <c r="I60" s="178">
        <v>82</v>
      </c>
      <c r="J60" s="177">
        <f>IF(AND(H60&lt;&gt;"",H60&gt;0),I60/H60,"")</f>
        <v>0.5</v>
      </c>
      <c r="K60" s="176">
        <v>156</v>
      </c>
      <c r="L60" s="178">
        <v>101</v>
      </c>
      <c r="M60" s="177">
        <f>IF(AND(K60&lt;&gt;"",K60&gt;0),L60/K60,"")</f>
        <v>0.64743589743589747</v>
      </c>
      <c r="N60" s="176">
        <v>158</v>
      </c>
      <c r="O60" s="178">
        <v>95</v>
      </c>
      <c r="P60" s="179">
        <f>IF(AND(N60&lt;&gt;"",N60&gt;0),O60/N60,"")</f>
        <v>0.60126582278481011</v>
      </c>
      <c r="Q60" s="37">
        <v>144</v>
      </c>
      <c r="R60" s="38">
        <v>84</v>
      </c>
      <c r="S60" s="36">
        <f>IF(AND(Q60&lt;&gt;"",Q60&gt;0),R60/Q60,"")</f>
        <v>0.58333333333333337</v>
      </c>
      <c r="V60" s="39" t="str">
        <f>IF(R60&gt;Q60,"ERRO: Há mais alunos com nível positivo que alunos avaliados!","")</f>
        <v/>
      </c>
    </row>
    <row r="61" spans="1:22" ht="3.75" customHeight="1" x14ac:dyDescent="0.2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22" ht="18" customHeight="1" x14ac:dyDescent="0.2">
      <c r="A62" s="1" t="s">
        <v>39</v>
      </c>
    </row>
    <row r="63" spans="1:22" ht="110.25" customHeight="1" x14ac:dyDescent="0.2">
      <c r="A63" s="290" t="s">
        <v>500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2"/>
    </row>
    <row r="64" spans="1:22" ht="11.25" customHeight="1" x14ac:dyDescent="0.2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22" ht="15" x14ac:dyDescent="0.2">
      <c r="A65" s="293" t="s">
        <v>47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</row>
    <row r="66" spans="1:22" s="2" customFormat="1" ht="17.25" customHeight="1" x14ac:dyDescent="0.2">
      <c r="A66" s="276" t="s">
        <v>22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</row>
    <row r="67" spans="1:22" s="2" customFormat="1" x14ac:dyDescent="0.2">
      <c r="A67" s="288" t="s">
        <v>23</v>
      </c>
      <c r="B67" s="280" t="s">
        <v>24</v>
      </c>
      <c r="C67" s="282"/>
      <c r="D67" s="283"/>
      <c r="E67" s="280" t="s">
        <v>25</v>
      </c>
      <c r="F67" s="282"/>
      <c r="G67" s="283"/>
      <c r="H67" s="280" t="s">
        <v>26</v>
      </c>
      <c r="I67" s="282"/>
      <c r="J67" s="283"/>
      <c r="K67" s="280" t="s">
        <v>27</v>
      </c>
      <c r="L67" s="282"/>
      <c r="M67" s="283"/>
      <c r="N67" s="280" t="s">
        <v>28</v>
      </c>
      <c r="O67" s="282"/>
      <c r="P67" s="283"/>
      <c r="Q67" s="280" t="s">
        <v>29</v>
      </c>
      <c r="R67" s="282"/>
      <c r="S67" s="283"/>
    </row>
    <row r="68" spans="1:22" s="2" customFormat="1" ht="57" customHeight="1" x14ac:dyDescent="0.2">
      <c r="A68" s="289"/>
      <c r="B68" s="278" t="s">
        <v>30</v>
      </c>
      <c r="C68" s="280" t="s">
        <v>31</v>
      </c>
      <c r="D68" s="281"/>
      <c r="E68" s="278" t="s">
        <v>30</v>
      </c>
      <c r="F68" s="280" t="s">
        <v>31</v>
      </c>
      <c r="G68" s="281"/>
      <c r="H68" s="278" t="s">
        <v>30</v>
      </c>
      <c r="I68" s="280" t="s">
        <v>31</v>
      </c>
      <c r="J68" s="281"/>
      <c r="K68" s="278" t="s">
        <v>30</v>
      </c>
      <c r="L68" s="280" t="s">
        <v>31</v>
      </c>
      <c r="M68" s="281"/>
      <c r="N68" s="278" t="s">
        <v>30</v>
      </c>
      <c r="O68" s="280" t="s">
        <v>31</v>
      </c>
      <c r="P68" s="281"/>
      <c r="Q68" s="278" t="s">
        <v>30</v>
      </c>
      <c r="R68" s="280" t="s">
        <v>31</v>
      </c>
      <c r="S68" s="281"/>
    </row>
    <row r="69" spans="1:22" s="2" customFormat="1" x14ac:dyDescent="0.2">
      <c r="A69" s="289"/>
      <c r="B69" s="279"/>
      <c r="C69" s="32" t="s">
        <v>32</v>
      </c>
      <c r="D69" s="33" t="s">
        <v>33</v>
      </c>
      <c r="E69" s="279"/>
      <c r="F69" s="32" t="s">
        <v>32</v>
      </c>
      <c r="G69" s="34" t="s">
        <v>33</v>
      </c>
      <c r="H69" s="279"/>
      <c r="I69" s="32" t="s">
        <v>32</v>
      </c>
      <c r="J69" s="34" t="s">
        <v>33</v>
      </c>
      <c r="K69" s="279"/>
      <c r="L69" s="32" t="s">
        <v>32</v>
      </c>
      <c r="M69" s="34" t="s">
        <v>33</v>
      </c>
      <c r="N69" s="279"/>
      <c r="O69" s="32" t="s">
        <v>32</v>
      </c>
      <c r="P69" s="34" t="s">
        <v>33</v>
      </c>
      <c r="Q69" s="279"/>
      <c r="R69" s="32" t="s">
        <v>32</v>
      </c>
      <c r="S69" s="34" t="s">
        <v>33</v>
      </c>
    </row>
    <row r="70" spans="1:22" s="2" customFormat="1" x14ac:dyDescent="0.2">
      <c r="A70" s="35" t="s">
        <v>48</v>
      </c>
      <c r="B70" s="176"/>
      <c r="C70" s="176"/>
      <c r="D70" s="179" t="str">
        <f>IF(AND(B70&lt;&gt;"",B70&gt;0),C70/B70,"")</f>
        <v/>
      </c>
      <c r="E70" s="176"/>
      <c r="F70" s="176"/>
      <c r="G70" s="179" t="str">
        <f>IF(AND(E70&lt;&gt;"",E70&gt;0),F70/E70,"")</f>
        <v/>
      </c>
      <c r="H70" s="176"/>
      <c r="I70" s="176"/>
      <c r="J70" s="179" t="str">
        <f>IF(AND(H70&lt;&gt;"",H70&gt;0),I70/H70,"")</f>
        <v/>
      </c>
      <c r="K70" s="176">
        <v>29</v>
      </c>
      <c r="L70" s="178">
        <v>29</v>
      </c>
      <c r="M70" s="179">
        <f>IF(AND(K70&lt;&gt;"",K70&gt;0),L70/K70,"")</f>
        <v>1</v>
      </c>
      <c r="N70" s="176">
        <v>52</v>
      </c>
      <c r="O70" s="178">
        <v>44</v>
      </c>
      <c r="P70" s="179">
        <f>IF(AND(N70&lt;&gt;"",N70&gt;0),O70/N70,"")</f>
        <v>0.84615384615384615</v>
      </c>
      <c r="Q70" s="37">
        <v>84</v>
      </c>
      <c r="R70" s="38">
        <v>64</v>
      </c>
      <c r="S70" s="36">
        <f>IF(AND(Q70&lt;&gt;"",Q70&gt;0),R70/Q70,"")</f>
        <v>0.76190476190476186</v>
      </c>
      <c r="V70" s="39" t="str">
        <f>IF(R70&gt;Q70,"ERRO: Há mais alunos com nível positivo que alunos avaliados!","")</f>
        <v/>
      </c>
    </row>
    <row r="71" spans="1:22" s="2" customFormat="1" x14ac:dyDescent="0.2">
      <c r="A71" s="35" t="s">
        <v>49</v>
      </c>
      <c r="B71" s="176"/>
      <c r="C71" s="176"/>
      <c r="D71" s="179" t="str">
        <f>IF(AND(B71&lt;&gt;"",B71&gt;0),C71/B71,"")</f>
        <v/>
      </c>
      <c r="E71" s="176"/>
      <c r="F71" s="176"/>
      <c r="G71" s="179" t="str">
        <f>IF(AND(E71&lt;&gt;"",E71&gt;0),F71/E71,"")</f>
        <v/>
      </c>
      <c r="H71" s="176"/>
      <c r="I71" s="176"/>
      <c r="J71" s="179" t="str">
        <f>IF(AND(H71&lt;&gt;"",H71&gt;0),I71/H71,"")</f>
        <v/>
      </c>
      <c r="K71" s="176">
        <v>42</v>
      </c>
      <c r="L71" s="178">
        <v>36</v>
      </c>
      <c r="M71" s="179">
        <f>IF(AND(K71&lt;&gt;"",K71&gt;0),L71/K71,"")</f>
        <v>0.8571428571428571</v>
      </c>
      <c r="N71" s="176">
        <v>24</v>
      </c>
      <c r="O71" s="178">
        <v>15</v>
      </c>
      <c r="P71" s="179">
        <f>IF(AND(N71&lt;&gt;"",N71&gt;0),O71/N71,"")</f>
        <v>0.625</v>
      </c>
      <c r="Q71" s="37">
        <v>40</v>
      </c>
      <c r="R71" s="38">
        <v>36</v>
      </c>
      <c r="S71" s="36">
        <f>IF(AND(Q71&lt;&gt;"",Q71&gt;0),R71/Q71,"")</f>
        <v>0.9</v>
      </c>
      <c r="V71" s="39" t="str">
        <f>IF(R71&gt;Q71,"ERRO: Há mais alunos com nível positivo que alunos avaliados!","")</f>
        <v/>
      </c>
    </row>
    <row r="72" spans="1:22" s="2" customFormat="1" x14ac:dyDescent="0.2">
      <c r="A72" s="35" t="s">
        <v>50</v>
      </c>
      <c r="B72" s="176"/>
      <c r="C72" s="176"/>
      <c r="D72" s="179" t="str">
        <f>IF(AND(B72&lt;&gt;"",B72&gt;0),C72/B72,"")</f>
        <v/>
      </c>
      <c r="E72" s="176"/>
      <c r="F72" s="176"/>
      <c r="G72" s="179" t="str">
        <f>IF(AND(E72&lt;&gt;"",E72&gt;0),F72/E72,"")</f>
        <v/>
      </c>
      <c r="H72" s="176"/>
      <c r="I72" s="176"/>
      <c r="J72" s="179" t="str">
        <f>IF(AND(H72&lt;&gt;"",H72&gt;0),I72/H72,"")</f>
        <v/>
      </c>
      <c r="K72" s="176">
        <v>36</v>
      </c>
      <c r="L72" s="178">
        <v>32</v>
      </c>
      <c r="M72" s="179">
        <f>IF(AND(K72&lt;&gt;"",K72&gt;0),L72/K72,"")</f>
        <v>0.88888888888888884</v>
      </c>
      <c r="N72" s="176">
        <v>36</v>
      </c>
      <c r="O72" s="178">
        <v>30</v>
      </c>
      <c r="P72" s="179">
        <f>IF(AND(N72&lt;&gt;"",N72&gt;0),O72/N72,"")</f>
        <v>0.83333333333333337</v>
      </c>
      <c r="Q72" s="37">
        <v>16</v>
      </c>
      <c r="R72" s="38">
        <v>12</v>
      </c>
      <c r="S72" s="36">
        <f>IF(AND(Q72&lt;&gt;"",Q72&gt;0),R72/Q72,"")</f>
        <v>0.75</v>
      </c>
      <c r="V72" s="39" t="str">
        <f>IF(R72&gt;Q72,"ERRO: Há mais alunos com nível positivo que alunos avaliados!","")</f>
        <v/>
      </c>
    </row>
    <row r="73" spans="1:22" ht="4.5" customHeight="1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22" s="2" customFormat="1" ht="17.25" customHeight="1" x14ac:dyDescent="0.2">
      <c r="A74" s="276" t="s">
        <v>51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</row>
    <row r="75" spans="1:22" s="2" customFormat="1" x14ac:dyDescent="0.2">
      <c r="A75" s="288" t="s">
        <v>23</v>
      </c>
      <c r="B75" s="280" t="s">
        <v>24</v>
      </c>
      <c r="C75" s="282"/>
      <c r="D75" s="283"/>
      <c r="E75" s="280" t="s">
        <v>25</v>
      </c>
      <c r="F75" s="282"/>
      <c r="G75" s="283"/>
      <c r="H75" s="280" t="s">
        <v>26</v>
      </c>
      <c r="I75" s="282"/>
      <c r="J75" s="283"/>
      <c r="K75" s="280" t="s">
        <v>27</v>
      </c>
      <c r="L75" s="282"/>
      <c r="M75" s="283"/>
      <c r="N75" s="280" t="s">
        <v>28</v>
      </c>
      <c r="O75" s="282"/>
      <c r="P75" s="283"/>
      <c r="Q75" s="280" t="s">
        <v>29</v>
      </c>
      <c r="R75" s="282"/>
      <c r="S75" s="283"/>
    </row>
    <row r="76" spans="1:22" s="2" customFormat="1" ht="57" customHeight="1" x14ac:dyDescent="0.2">
      <c r="A76" s="289"/>
      <c r="B76" s="278" t="s">
        <v>30</v>
      </c>
      <c r="C76" s="280" t="s">
        <v>31</v>
      </c>
      <c r="D76" s="281"/>
      <c r="E76" s="278" t="s">
        <v>30</v>
      </c>
      <c r="F76" s="280" t="s">
        <v>31</v>
      </c>
      <c r="G76" s="281"/>
      <c r="H76" s="278" t="s">
        <v>30</v>
      </c>
      <c r="I76" s="280" t="s">
        <v>31</v>
      </c>
      <c r="J76" s="281"/>
      <c r="K76" s="278" t="s">
        <v>30</v>
      </c>
      <c r="L76" s="280" t="s">
        <v>31</v>
      </c>
      <c r="M76" s="281"/>
      <c r="N76" s="278" t="s">
        <v>30</v>
      </c>
      <c r="O76" s="280" t="s">
        <v>31</v>
      </c>
      <c r="P76" s="281"/>
      <c r="Q76" s="278" t="s">
        <v>30</v>
      </c>
      <c r="R76" s="280" t="s">
        <v>31</v>
      </c>
      <c r="S76" s="281"/>
    </row>
    <row r="77" spans="1:22" s="2" customFormat="1" x14ac:dyDescent="0.2">
      <c r="A77" s="289"/>
      <c r="B77" s="279"/>
      <c r="C77" s="32" t="s">
        <v>32</v>
      </c>
      <c r="D77" s="33" t="s">
        <v>33</v>
      </c>
      <c r="E77" s="279"/>
      <c r="F77" s="32" t="s">
        <v>32</v>
      </c>
      <c r="G77" s="34" t="s">
        <v>33</v>
      </c>
      <c r="H77" s="279"/>
      <c r="I77" s="32" t="s">
        <v>32</v>
      </c>
      <c r="J77" s="34" t="s">
        <v>33</v>
      </c>
      <c r="K77" s="279"/>
      <c r="L77" s="32" t="s">
        <v>32</v>
      </c>
      <c r="M77" s="34" t="s">
        <v>33</v>
      </c>
      <c r="N77" s="279"/>
      <c r="O77" s="32" t="s">
        <v>32</v>
      </c>
      <c r="P77" s="34" t="s">
        <v>33</v>
      </c>
      <c r="Q77" s="279"/>
      <c r="R77" s="32" t="s">
        <v>32</v>
      </c>
      <c r="S77" s="34" t="s">
        <v>33</v>
      </c>
    </row>
    <row r="78" spans="1:22" s="2" customFormat="1" x14ac:dyDescent="0.2">
      <c r="A78" s="35" t="s">
        <v>48</v>
      </c>
      <c r="B78" s="176"/>
      <c r="C78" s="176"/>
      <c r="D78" s="179" t="str">
        <f>IF(AND(B78&lt;&gt;"",B78&gt;0),C78/B78,"")</f>
        <v/>
      </c>
      <c r="E78" s="176"/>
      <c r="F78" s="176"/>
      <c r="G78" s="179" t="str">
        <f>IF(AND(E78&lt;&gt;"",E78&gt;0),F78/E78,"")</f>
        <v/>
      </c>
      <c r="H78" s="176"/>
      <c r="I78" s="176"/>
      <c r="J78" s="179" t="str">
        <f>IF(AND(H78&lt;&gt;"",H78&gt;0),I78/H78,"")</f>
        <v/>
      </c>
      <c r="K78" s="176">
        <v>29</v>
      </c>
      <c r="L78" s="178">
        <v>16</v>
      </c>
      <c r="M78" s="179">
        <f>IF(AND(K78&lt;&gt;"",K78&gt;0),L78/K78,"")</f>
        <v>0.55172413793103448</v>
      </c>
      <c r="N78" s="176">
        <v>52</v>
      </c>
      <c r="O78" s="178">
        <v>36</v>
      </c>
      <c r="P78" s="179">
        <f>IF(AND(N78&lt;&gt;"",N78&gt;0),O78/N78,"")</f>
        <v>0.69230769230769229</v>
      </c>
      <c r="Q78" s="37">
        <v>56</v>
      </c>
      <c r="R78" s="38">
        <v>44</v>
      </c>
      <c r="S78" s="36">
        <f>IF(AND(Q78&lt;&gt;"",Q78&gt;0),R78/Q78,"")</f>
        <v>0.7857142857142857</v>
      </c>
      <c r="V78" s="39" t="str">
        <f>IF(R78&gt;Q78,"ERRO: Há mais alunos com nível positivo que alunos avaliados!","")</f>
        <v/>
      </c>
    </row>
    <row r="79" spans="1:22" s="2" customFormat="1" x14ac:dyDescent="0.2">
      <c r="A79" s="35" t="s">
        <v>49</v>
      </c>
      <c r="B79" s="176"/>
      <c r="C79" s="176"/>
      <c r="D79" s="179" t="str">
        <f>IF(AND(B79&lt;&gt;"",B79&gt;0),C79/B79,"")</f>
        <v/>
      </c>
      <c r="E79" s="176"/>
      <c r="F79" s="176"/>
      <c r="G79" s="179" t="str">
        <f>IF(AND(E79&lt;&gt;"",E79&gt;0),F79/E79,"")</f>
        <v/>
      </c>
      <c r="H79" s="176"/>
      <c r="I79" s="176"/>
      <c r="J79" s="179" t="str">
        <f>IF(AND(H79&lt;&gt;"",H79&gt;0),I79/H79,"")</f>
        <v/>
      </c>
      <c r="K79" s="176">
        <v>31</v>
      </c>
      <c r="L79" s="178">
        <v>25</v>
      </c>
      <c r="M79" s="179">
        <f>IF(AND(K79&lt;&gt;"",K79&gt;0),L79/K79,"")</f>
        <v>0.80645161290322576</v>
      </c>
      <c r="N79" s="176">
        <v>24</v>
      </c>
      <c r="O79" s="178">
        <v>14</v>
      </c>
      <c r="P79" s="179">
        <f>IF(AND(N79&lt;&gt;"",N79&gt;0),O79/N79,"")</f>
        <v>0.58333333333333337</v>
      </c>
      <c r="Q79" s="37">
        <v>40</v>
      </c>
      <c r="R79" s="38">
        <v>32</v>
      </c>
      <c r="S79" s="36">
        <f>IF(AND(Q79&lt;&gt;"",Q79&gt;0),R79/Q79,"")</f>
        <v>0.8</v>
      </c>
      <c r="V79" s="39" t="str">
        <f>IF(R79&gt;Q79,"ERRO: Há mais alunos com nível positivo que alunos avaliados!","")</f>
        <v/>
      </c>
    </row>
    <row r="80" spans="1:22" s="2" customFormat="1" x14ac:dyDescent="0.2">
      <c r="A80" s="35" t="s">
        <v>50</v>
      </c>
      <c r="B80" s="176"/>
      <c r="C80" s="176"/>
      <c r="D80" s="179" t="str">
        <f>IF(AND(B80&lt;&gt;"",B80&gt;0),C80/B80,"")</f>
        <v/>
      </c>
      <c r="E80" s="176"/>
      <c r="F80" s="176"/>
      <c r="G80" s="179" t="str">
        <f>IF(AND(E80&lt;&gt;"",E80&gt;0),F80/E80,"")</f>
        <v/>
      </c>
      <c r="H80" s="176"/>
      <c r="I80" s="176"/>
      <c r="J80" s="179" t="str">
        <f>IF(AND(H80&lt;&gt;"",H80&gt;0),I80/H80,"")</f>
        <v/>
      </c>
      <c r="K80" s="176">
        <v>37</v>
      </c>
      <c r="L80" s="178">
        <v>24</v>
      </c>
      <c r="M80" s="179">
        <f>IF(AND(K80&lt;&gt;"",K80&gt;0),L80/K80,"")</f>
        <v>0.64864864864864868</v>
      </c>
      <c r="N80" s="176">
        <v>30</v>
      </c>
      <c r="O80" s="178">
        <v>21</v>
      </c>
      <c r="P80" s="179">
        <f>IF(AND(N80&lt;&gt;"",N80&gt;0),O80/N80,"")</f>
        <v>0.7</v>
      </c>
      <c r="Q80" s="37">
        <v>16</v>
      </c>
      <c r="R80" s="38">
        <v>13</v>
      </c>
      <c r="S80" s="36">
        <f>IF(AND(Q80&lt;&gt;"",Q80&gt;0),R80/Q80,"")</f>
        <v>0.8125</v>
      </c>
      <c r="V80" s="39" t="str">
        <f>IF(R80&gt;Q80,"ERRO: Há mais alunos com nível positivo que alunos avaliados!","")</f>
        <v/>
      </c>
    </row>
    <row r="81" spans="1:19" ht="3.75" customHeight="1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 ht="18" customHeight="1" x14ac:dyDescent="0.2">
      <c r="A82" s="1" t="s">
        <v>39</v>
      </c>
    </row>
    <row r="83" spans="1:19" ht="110.25" customHeight="1" x14ac:dyDescent="0.2">
      <c r="A83" s="290" t="s">
        <v>501</v>
      </c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2"/>
    </row>
  </sheetData>
  <sheetProtection password="DC9F" sheet="1" formatRows="0" selectLockedCells="1"/>
  <mergeCells count="171">
    <mergeCell ref="A83:S83"/>
    <mergeCell ref="N75:P75"/>
    <mergeCell ref="Q75:S75"/>
    <mergeCell ref="B76:B77"/>
    <mergeCell ref="C76:D76"/>
    <mergeCell ref="E76:E77"/>
    <mergeCell ref="F76:G76"/>
    <mergeCell ref="H76:H77"/>
    <mergeCell ref="I76:J76"/>
    <mergeCell ref="K76:K77"/>
    <mergeCell ref="L76:M76"/>
    <mergeCell ref="A74:S74"/>
    <mergeCell ref="A75:A77"/>
    <mergeCell ref="B75:D75"/>
    <mergeCell ref="E75:G75"/>
    <mergeCell ref="H75:J75"/>
    <mergeCell ref="K75:M75"/>
    <mergeCell ref="N76:N77"/>
    <mergeCell ref="O76:P76"/>
    <mergeCell ref="Q76:Q77"/>
    <mergeCell ref="R76:S76"/>
    <mergeCell ref="B68:B69"/>
    <mergeCell ref="E68:E69"/>
    <mergeCell ref="F68:G68"/>
    <mergeCell ref="H68:H69"/>
    <mergeCell ref="I68:J68"/>
    <mergeCell ref="K68:K69"/>
    <mergeCell ref="R68:S68"/>
    <mergeCell ref="A63:S63"/>
    <mergeCell ref="A65:S65"/>
    <mergeCell ref="A66:S66"/>
    <mergeCell ref="A67:A69"/>
    <mergeCell ref="B67:D67"/>
    <mergeCell ref="E67:G67"/>
    <mergeCell ref="H67:J67"/>
    <mergeCell ref="K67:M67"/>
    <mergeCell ref="K56:K57"/>
    <mergeCell ref="L56:M56"/>
    <mergeCell ref="C68:D68"/>
    <mergeCell ref="N68:N69"/>
    <mergeCell ref="O68:P68"/>
    <mergeCell ref="Q68:Q69"/>
    <mergeCell ref="N67:P67"/>
    <mergeCell ref="Q67:S67"/>
    <mergeCell ref="L68:M68"/>
    <mergeCell ref="Q56:Q57"/>
    <mergeCell ref="R56:S56"/>
    <mergeCell ref="N55:P55"/>
    <mergeCell ref="Q55:S55"/>
    <mergeCell ref="B56:B57"/>
    <mergeCell ref="C56:D56"/>
    <mergeCell ref="E56:E57"/>
    <mergeCell ref="F56:G56"/>
    <mergeCell ref="H56:H57"/>
    <mergeCell ref="I56:J56"/>
    <mergeCell ref="K48:K49"/>
    <mergeCell ref="L48:M48"/>
    <mergeCell ref="A54:S54"/>
    <mergeCell ref="A55:A57"/>
    <mergeCell ref="B55:D55"/>
    <mergeCell ref="E55:G55"/>
    <mergeCell ref="H55:J55"/>
    <mergeCell ref="K55:M55"/>
    <mergeCell ref="N56:N57"/>
    <mergeCell ref="O56:P56"/>
    <mergeCell ref="B48:B49"/>
    <mergeCell ref="C48:D48"/>
    <mergeCell ref="E48:E49"/>
    <mergeCell ref="F48:G48"/>
    <mergeCell ref="H48:H49"/>
    <mergeCell ref="I48:J48"/>
    <mergeCell ref="B47:D47"/>
    <mergeCell ref="E47:G47"/>
    <mergeCell ref="H47:J47"/>
    <mergeCell ref="K47:M47"/>
    <mergeCell ref="N47:P47"/>
    <mergeCell ref="Q47:S47"/>
    <mergeCell ref="K37:K38"/>
    <mergeCell ref="L37:M37"/>
    <mergeCell ref="N48:N49"/>
    <mergeCell ref="O48:P48"/>
    <mergeCell ref="Q48:Q49"/>
    <mergeCell ref="R48:S48"/>
    <mergeCell ref="A43:S43"/>
    <mergeCell ref="A45:S45"/>
    <mergeCell ref="A46:S46"/>
    <mergeCell ref="A47:A49"/>
    <mergeCell ref="Q37:Q38"/>
    <mergeCell ref="R37:S37"/>
    <mergeCell ref="Q30:Q31"/>
    <mergeCell ref="R30:S30"/>
    <mergeCell ref="N36:P36"/>
    <mergeCell ref="Q36:S36"/>
    <mergeCell ref="B37:B38"/>
    <mergeCell ref="C37:D37"/>
    <mergeCell ref="E37:E38"/>
    <mergeCell ref="F37:G37"/>
    <mergeCell ref="H37:H38"/>
    <mergeCell ref="I37:J37"/>
    <mergeCell ref="K30:K31"/>
    <mergeCell ref="L30:M30"/>
    <mergeCell ref="A35:S35"/>
    <mergeCell ref="A36:A38"/>
    <mergeCell ref="B36:D36"/>
    <mergeCell ref="E36:G36"/>
    <mergeCell ref="H36:J36"/>
    <mergeCell ref="K36:M36"/>
    <mergeCell ref="N37:N38"/>
    <mergeCell ref="O37:P37"/>
    <mergeCell ref="A25:S25"/>
    <mergeCell ref="A27:S27"/>
    <mergeCell ref="A28:S28"/>
    <mergeCell ref="A29:A31"/>
    <mergeCell ref="B29:D29"/>
    <mergeCell ref="E29:G29"/>
    <mergeCell ref="B17:B18"/>
    <mergeCell ref="C17:D17"/>
    <mergeCell ref="E17:E18"/>
    <mergeCell ref="F17:G17"/>
    <mergeCell ref="H17:H18"/>
    <mergeCell ref="I17:J17"/>
    <mergeCell ref="H29:J29"/>
    <mergeCell ref="K29:M29"/>
    <mergeCell ref="N29:P29"/>
    <mergeCell ref="Q29:S29"/>
    <mergeCell ref="B30:B31"/>
    <mergeCell ref="C30:D30"/>
    <mergeCell ref="E30:E31"/>
    <mergeCell ref="F30:G30"/>
    <mergeCell ref="H30:H31"/>
    <mergeCell ref="I30:J30"/>
    <mergeCell ref="N30:N31"/>
    <mergeCell ref="O30:P30"/>
    <mergeCell ref="T6:U22"/>
    <mergeCell ref="A7:A9"/>
    <mergeCell ref="B7:D7"/>
    <mergeCell ref="E7:G7"/>
    <mergeCell ref="H7:J7"/>
    <mergeCell ref="K7:M7"/>
    <mergeCell ref="A15:S15"/>
    <mergeCell ref="A16:A18"/>
    <mergeCell ref="B16:D16"/>
    <mergeCell ref="E16:G16"/>
    <mergeCell ref="K8:K9"/>
    <mergeCell ref="L8:M8"/>
    <mergeCell ref="H16:J16"/>
    <mergeCell ref="K16:M16"/>
    <mergeCell ref="N17:N18"/>
    <mergeCell ref="O17:P17"/>
    <mergeCell ref="Q17:Q18"/>
    <mergeCell ref="R17:S17"/>
    <mergeCell ref="N16:P16"/>
    <mergeCell ref="Q16:S16"/>
    <mergeCell ref="K17:K18"/>
    <mergeCell ref="L17:M17"/>
    <mergeCell ref="R1:S1"/>
    <mergeCell ref="A3:S3"/>
    <mergeCell ref="A5:S5"/>
    <mergeCell ref="A6:S6"/>
    <mergeCell ref="B8:B9"/>
    <mergeCell ref="C8:D8"/>
    <mergeCell ref="E8:E9"/>
    <mergeCell ref="F8:G8"/>
    <mergeCell ref="H8:H9"/>
    <mergeCell ref="I8:J8"/>
    <mergeCell ref="N8:N9"/>
    <mergeCell ref="O8:P8"/>
    <mergeCell ref="Q8:Q9"/>
    <mergeCell ref="R8:S8"/>
    <mergeCell ref="N7:P7"/>
    <mergeCell ref="Q7:S7"/>
  </mergeCells>
  <dataValidations count="1">
    <dataValidation type="whole" allowBlank="1" showInputMessage="1" showErrorMessage="1" error="Este campo só aceita números inteiros" sqref="K19:L22 K70:L72 K78:L80 K50:L52 K39:L40 K32:L33 K58:L60 K10:L13 N50:O52 H70:I72 Q70:R72 B78:C80 N58:O60 B70:C72 Q58:R60 E70:F72 E78:F80 H78:I80 Q19:R22 Q78:R80 Q39:R40 Q10:R13 H50:I52 H32:I33 Q50:R52 H10:I13 B39:C40 E10:F13 B19:C22 E32:F33 B58:C60 H58:I60 B50:C52 N39:O40 E39:F40 N32:O33 E19:F22 B32:C33 N78:O80 N10:O13 E50:F52 B10:C13 E58:F60 N19:O22 H19:I22 H39:I40 N70:O72 Q32:R33">
      <formula1>0</formula1>
      <formula2>10000</formula2>
    </dataValidation>
  </dataValidations>
  <hyperlinks>
    <hyperlink ref="R2" location="Início!A1" display="Início"/>
    <hyperlink ref="S2" location="'Q2'!A1" display="Seguinte"/>
  </hyperlinks>
  <printOptions horizontalCentered="1"/>
  <pageMargins left="0.15748031496062992" right="0.19685039370078741" top="0.74803149606299213" bottom="0.6692913385826772" header="0.35433070866141736" footer="0.35433070866141736"/>
  <pageSetup paperSize="9" orientation="landscape" r:id="rId1"/>
  <headerFooter alignWithMargins="0">
    <oddHeader>&amp;C&amp;"Calibri,Negrito"&amp;16Relatório Semestral TEIP 2016</oddHeader>
    <oddFooter>&amp;L&amp;8Relatório semestral TEIP - 2015/16&amp;R&amp;8Questão1</oddFooter>
  </headerFooter>
  <rowBreaks count="2" manualBreakCount="2">
    <brk id="25" max="16383" man="1"/>
    <brk id="44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4">
    <pageSetUpPr fitToPage="1"/>
  </sheetPr>
  <dimension ref="A1:L37"/>
  <sheetViews>
    <sheetView showGridLines="0" topLeftCell="A21" workbookViewId="0">
      <selection activeCell="E29" sqref="E29"/>
    </sheetView>
  </sheetViews>
  <sheetFormatPr defaultRowHeight="12.75" x14ac:dyDescent="0.2"/>
  <cols>
    <col min="1" max="1" width="2.140625" customWidth="1"/>
    <col min="2" max="2" width="6" style="51" customWidth="1"/>
    <col min="3" max="3" width="5.85546875" style="1" customWidth="1"/>
    <col min="4" max="4" width="34.85546875" customWidth="1"/>
    <col min="5" max="8" width="12.28515625" style="52" customWidth="1"/>
    <col min="9" max="9" width="2.140625" style="53" customWidth="1"/>
    <col min="10" max="12" width="9.140625" style="53"/>
  </cols>
  <sheetData>
    <row r="1" spans="1:12" s="2" customFormat="1" ht="30" customHeight="1" x14ac:dyDescent="0.2">
      <c r="A1" s="21" t="str">
        <f>IF(Início!B4&lt;&gt;"",Início!B4,"")</f>
        <v>Agrupamento de Escolas Maximinos</v>
      </c>
      <c r="B1" s="45"/>
      <c r="C1" s="46"/>
      <c r="D1" s="23"/>
      <c r="E1" s="47"/>
      <c r="F1" s="47"/>
      <c r="G1" s="47"/>
      <c r="H1" s="48">
        <f>IF(Início!G4&gt;0,Início!G4,"")</f>
        <v>303089</v>
      </c>
      <c r="I1" s="49"/>
      <c r="J1" s="50"/>
      <c r="K1" s="31"/>
      <c r="L1" s="31"/>
    </row>
    <row r="2" spans="1:12" x14ac:dyDescent="0.2">
      <c r="F2" s="28" t="s">
        <v>19</v>
      </c>
      <c r="G2" s="28" t="s">
        <v>52</v>
      </c>
      <c r="H2" s="28" t="s">
        <v>20</v>
      </c>
    </row>
    <row r="3" spans="1:12" ht="24.75" customHeight="1" x14ac:dyDescent="0.2">
      <c r="A3" s="273" t="s">
        <v>53</v>
      </c>
      <c r="B3" s="273"/>
      <c r="C3" s="273"/>
      <c r="D3" s="274"/>
      <c r="E3" s="274"/>
      <c r="F3" s="274"/>
      <c r="G3" s="274"/>
      <c r="H3" s="274"/>
      <c r="I3" s="274"/>
    </row>
    <row r="4" spans="1:12" ht="9" customHeight="1" x14ac:dyDescent="0.2">
      <c r="D4" s="54"/>
      <c r="E4" s="55"/>
      <c r="F4" s="55"/>
      <c r="G4" s="55"/>
      <c r="H4" s="55"/>
    </row>
    <row r="5" spans="1:12" ht="17.25" customHeight="1" x14ac:dyDescent="0.2">
      <c r="A5" s="297" t="s">
        <v>54</v>
      </c>
      <c r="B5" s="297"/>
      <c r="C5" s="297"/>
      <c r="D5" s="298"/>
      <c r="E5" s="298"/>
      <c r="F5" s="298"/>
      <c r="G5" s="298"/>
      <c r="H5" s="298"/>
      <c r="I5" s="298"/>
    </row>
    <row r="6" spans="1:12" s="57" customFormat="1" ht="61.5" customHeight="1" x14ac:dyDescent="0.2">
      <c r="A6" s="299" t="s">
        <v>55</v>
      </c>
      <c r="B6" s="299"/>
      <c r="C6" s="299"/>
      <c r="D6" s="300"/>
      <c r="E6" s="300"/>
      <c r="F6" s="300"/>
      <c r="G6" s="300"/>
      <c r="H6" s="300"/>
      <c r="I6" s="300"/>
      <c r="J6" s="56"/>
      <c r="K6" s="56"/>
      <c r="L6" s="56"/>
    </row>
    <row r="7" spans="1:12" s="2" customFormat="1" ht="15" customHeight="1" x14ac:dyDescent="0.2">
      <c r="B7" s="51"/>
      <c r="C7" s="58"/>
      <c r="E7" s="59" t="s">
        <v>494</v>
      </c>
      <c r="F7" s="59" t="s">
        <v>495</v>
      </c>
      <c r="G7" s="59" t="s">
        <v>496</v>
      </c>
      <c r="H7" s="59" t="s">
        <v>56</v>
      </c>
      <c r="I7" s="50"/>
      <c r="J7" s="31"/>
      <c r="K7" s="31"/>
      <c r="L7" s="31"/>
    </row>
    <row r="8" spans="1:12" s="2" customFormat="1" ht="26.25" customHeight="1" x14ac:dyDescent="0.2">
      <c r="B8" s="51"/>
      <c r="C8" s="58"/>
      <c r="D8" s="60" t="s">
        <v>57</v>
      </c>
      <c r="E8" s="61"/>
      <c r="F8" s="61"/>
      <c r="G8" s="61"/>
      <c r="H8" s="61"/>
      <c r="I8" s="50"/>
      <c r="J8" s="31"/>
      <c r="K8" s="31"/>
      <c r="L8" s="31"/>
    </row>
    <row r="9" spans="1:12" s="2" customFormat="1" ht="26.25" customHeight="1" x14ac:dyDescent="0.2">
      <c r="B9" s="51"/>
      <c r="C9" s="58"/>
      <c r="D9" s="60" t="s">
        <v>58</v>
      </c>
      <c r="E9" s="61"/>
      <c r="F9" s="61"/>
      <c r="G9" s="61"/>
      <c r="H9" s="61"/>
      <c r="I9" s="50"/>
      <c r="J9" s="31"/>
      <c r="K9" s="31"/>
      <c r="L9" s="31"/>
    </row>
    <row r="10" spans="1:12" s="2" customFormat="1" ht="26.25" customHeight="1" x14ac:dyDescent="0.2">
      <c r="B10" s="51"/>
      <c r="C10" s="58"/>
      <c r="D10" s="60" t="s">
        <v>59</v>
      </c>
      <c r="E10" s="61"/>
      <c r="F10" s="61"/>
      <c r="G10" s="61"/>
      <c r="H10" s="61"/>
      <c r="I10" s="50"/>
      <c r="J10" s="31"/>
      <c r="K10" s="31"/>
      <c r="L10" s="31"/>
    </row>
    <row r="11" spans="1:12" s="2" customFormat="1" ht="26.25" customHeight="1" x14ac:dyDescent="0.2">
      <c r="B11" s="51"/>
      <c r="C11" s="58"/>
      <c r="D11" s="60" t="s">
        <v>60</v>
      </c>
      <c r="E11" s="61"/>
      <c r="F11" s="61"/>
      <c r="G11" s="61"/>
      <c r="H11" s="61"/>
      <c r="I11" s="50"/>
      <c r="J11" s="31"/>
      <c r="K11" s="31"/>
      <c r="L11" s="31"/>
    </row>
    <row r="12" spans="1:12" s="62" customFormat="1" ht="15.75" customHeight="1" x14ac:dyDescent="0.2">
      <c r="B12" s="51"/>
      <c r="C12" s="51"/>
      <c r="D12" s="63"/>
      <c r="E12" s="64">
        <v>3</v>
      </c>
      <c r="F12" s="64">
        <v>2</v>
      </c>
      <c r="G12" s="64">
        <v>2</v>
      </c>
      <c r="H12" s="64">
        <v>3</v>
      </c>
      <c r="I12" s="65"/>
      <c r="J12" s="65"/>
      <c r="K12" s="65"/>
      <c r="L12" s="65"/>
    </row>
    <row r="13" spans="1:12" ht="21" customHeight="1" x14ac:dyDescent="0.2">
      <c r="A13" s="297" t="s">
        <v>61</v>
      </c>
      <c r="B13" s="297"/>
      <c r="C13" s="297"/>
      <c r="D13" s="298"/>
      <c r="E13" s="298"/>
      <c r="F13" s="298"/>
      <c r="G13" s="298"/>
      <c r="H13" s="298"/>
      <c r="I13" s="298"/>
    </row>
    <row r="14" spans="1:12" ht="6" customHeight="1" x14ac:dyDescent="0.2"/>
    <row r="15" spans="1:12" s="2" customFormat="1" ht="18" customHeight="1" x14ac:dyDescent="0.2">
      <c r="B15" s="51"/>
      <c r="C15" s="58"/>
      <c r="E15" s="59" t="s">
        <v>494</v>
      </c>
      <c r="F15" s="59" t="s">
        <v>495</v>
      </c>
      <c r="G15" s="59" t="s">
        <v>496</v>
      </c>
      <c r="H15" s="59" t="s">
        <v>56</v>
      </c>
      <c r="I15" s="50"/>
      <c r="J15" s="31"/>
      <c r="K15" s="31"/>
      <c r="L15" s="31"/>
    </row>
    <row r="16" spans="1:12" s="2" customFormat="1" ht="26.25" customHeight="1" x14ac:dyDescent="0.2">
      <c r="B16" s="66"/>
      <c r="C16" s="35" t="s">
        <v>62</v>
      </c>
      <c r="D16" s="60" t="s">
        <v>486</v>
      </c>
      <c r="E16" s="42">
        <v>450</v>
      </c>
      <c r="F16" s="42">
        <v>260</v>
      </c>
      <c r="G16" s="42">
        <v>473</v>
      </c>
      <c r="H16" s="42">
        <v>145</v>
      </c>
      <c r="I16" s="50"/>
      <c r="J16" s="31"/>
      <c r="K16" s="31"/>
      <c r="L16" s="31"/>
    </row>
    <row r="17" spans="2:12" s="73" customFormat="1" ht="6" customHeight="1" x14ac:dyDescent="0.2">
      <c r="B17" s="67"/>
      <c r="C17" s="68"/>
      <c r="D17" s="69"/>
      <c r="E17" s="70"/>
      <c r="F17" s="70"/>
      <c r="G17" s="70"/>
      <c r="H17" s="70"/>
      <c r="I17" s="71"/>
      <c r="J17" s="72"/>
      <c r="K17" s="72"/>
      <c r="L17" s="72"/>
    </row>
    <row r="18" spans="2:12" s="2" customFormat="1" ht="71.25" customHeight="1" x14ac:dyDescent="0.2">
      <c r="B18" s="301" t="s">
        <v>63</v>
      </c>
      <c r="C18" s="35" t="s">
        <v>64</v>
      </c>
      <c r="D18" s="60" t="s">
        <v>65</v>
      </c>
      <c r="E18" s="42">
        <v>0</v>
      </c>
      <c r="F18" s="42">
        <v>5</v>
      </c>
      <c r="G18" s="42">
        <v>1</v>
      </c>
      <c r="H18" s="42">
        <v>1</v>
      </c>
      <c r="I18" s="50"/>
      <c r="J18" s="50"/>
      <c r="K18" s="31"/>
      <c r="L18" s="31"/>
    </row>
    <row r="19" spans="2:12" s="2" customFormat="1" ht="18" customHeight="1" x14ac:dyDescent="0.2">
      <c r="B19" s="301"/>
      <c r="C19" s="302" t="s">
        <v>66</v>
      </c>
      <c r="D19" s="303"/>
      <c r="E19" s="74">
        <f>IF(AND(E$16&gt;0,E18&lt;&gt;""),IF((E18/E$16)&lt;=1,E18/E$16,"ERRO"),"")</f>
        <v>0</v>
      </c>
      <c r="F19" s="74">
        <f>IF(AND(F$16&gt;0,F18&lt;&gt;""),IF((F18/F$16)&lt;=1,F18/F$16,"ERRO"),"")</f>
        <v>1.9230769230769232E-2</v>
      </c>
      <c r="G19" s="74">
        <f>IF(AND(G$16&gt;0,G18&lt;&gt;""),IF((G18/G$16)&lt;=1,G18/G$16,"ERRO"),"")</f>
        <v>2.1141649048625794E-3</v>
      </c>
      <c r="H19" s="74">
        <f>IF(AND(H$16&gt;0,H18&lt;&gt;""),IF((H18/H$16)&lt;=1,H18/H$16,"ERRO"),"")</f>
        <v>6.8965517241379309E-3</v>
      </c>
      <c r="I19" s="50"/>
      <c r="J19" s="75" t="str">
        <f>IF(COUNTIF(E19:H19,"ERRO")&gt;0,"&gt; ERRO: O n.º de alunos que interrompeu é superior ao n.º de alunos inscritos!","")</f>
        <v/>
      </c>
      <c r="K19" s="31"/>
      <c r="L19" s="31"/>
    </row>
    <row r="20" spans="2:12" s="79" customFormat="1" ht="30" customHeight="1" x14ac:dyDescent="0.2">
      <c r="B20" s="304" t="s">
        <v>67</v>
      </c>
      <c r="C20" s="305"/>
      <c r="D20" s="305"/>
      <c r="E20" s="76" t="str">
        <f>IF(AND(E18&gt;0,OR(E$16=0,E$16="")),"ERRO:O campo N está vazio ou a zero","")</f>
        <v/>
      </c>
      <c r="F20" s="76" t="str">
        <f>IF(AND(F18&gt;0,OR(F$16=0,F$16="")),"ERRO: O campo N está vazio ou a zero","")</f>
        <v/>
      </c>
      <c r="G20" s="76" t="str">
        <f>IF(AND(G18&gt;0,OR(G$16=0,G$16="")),"ERRO: O campo N está vazio ou a zero","")</f>
        <v/>
      </c>
      <c r="H20" s="76" t="str">
        <f>IF(AND(H18&gt;0,OR(H$16=0,H$16="")),"ERRO: O campo N está vazio ou a zero","")</f>
        <v/>
      </c>
      <c r="I20" s="77"/>
      <c r="J20" s="77"/>
      <c r="K20" s="78"/>
      <c r="L20" s="78"/>
    </row>
    <row r="21" spans="2:12" s="2" customFormat="1" ht="45.75" customHeight="1" x14ac:dyDescent="0.2">
      <c r="B21" s="301" t="s">
        <v>68</v>
      </c>
      <c r="C21" s="35" t="s">
        <v>69</v>
      </c>
      <c r="D21" s="60" t="s">
        <v>70</v>
      </c>
      <c r="E21" s="42">
        <v>0</v>
      </c>
      <c r="F21" s="42">
        <v>3</v>
      </c>
      <c r="G21" s="42">
        <v>1</v>
      </c>
      <c r="H21" s="42">
        <v>0</v>
      </c>
      <c r="I21" s="50"/>
      <c r="J21" s="50"/>
      <c r="K21" s="31"/>
      <c r="L21" s="31"/>
    </row>
    <row r="22" spans="2:12" s="2" customFormat="1" ht="18" customHeight="1" x14ac:dyDescent="0.2">
      <c r="B22" s="301"/>
      <c r="C22" s="302" t="s">
        <v>71</v>
      </c>
      <c r="D22" s="303"/>
      <c r="E22" s="74">
        <f>IF(AND(E$16&gt;0,E21&lt;&gt;""),IF((E21/E$16)&lt;=1,E21/E$16,"ERRO"),"")</f>
        <v>0</v>
      </c>
      <c r="F22" s="74">
        <f>IF(AND(F$16&gt;0,F21&lt;&gt;""),IF((F21/F$16)&lt;=1,F21/F$16,"ERRO"),"")</f>
        <v>1.1538461538461539E-2</v>
      </c>
      <c r="G22" s="74">
        <f>IF(AND(G$16&gt;0,G21&lt;&gt;""),IF((G21/G$16)&lt;=1,G21/G$16,"ERRO"),"")</f>
        <v>2.1141649048625794E-3</v>
      </c>
      <c r="H22" s="74">
        <f>IF(AND(H$16&gt;0,H21&lt;&gt;""),IF((H21/H$16)&lt;=1,H21/H$16,"ERRO"),"")</f>
        <v>0</v>
      </c>
      <c r="I22" s="50"/>
      <c r="J22" s="75" t="str">
        <f>IF(COUNTIF(E22:H22,"ERRO")&gt;0,"&gt; ERRO: O n.º de alunos absentistas é superior ao n.º de alunos inscritos!","")</f>
        <v/>
      </c>
      <c r="K22" s="31"/>
      <c r="L22" s="31"/>
    </row>
    <row r="23" spans="2:12" s="73" customFormat="1" ht="30.75" customHeight="1" x14ac:dyDescent="0.2">
      <c r="B23" s="80"/>
      <c r="C23" s="68"/>
      <c r="D23" s="69"/>
      <c r="E23" s="76" t="str">
        <f>IF(AND(E21&gt;0,OR(E$16=0,E$16="")),"ERRO: O campo N está vazio ou a zero","")</f>
        <v/>
      </c>
      <c r="F23" s="76" t="str">
        <f>IF(AND(F21&gt;0,OR(F$16=0,F$16="")),"ERRO: O campo N está vazio ou a zero","")</f>
        <v/>
      </c>
      <c r="G23" s="76" t="str">
        <f>IF(AND(G21&gt;0,OR(G$16=0,G$16="")),"ERRO: O campo N está vazio ou a zero","")</f>
        <v/>
      </c>
      <c r="H23" s="76" t="str">
        <f>IF(AND(H21&gt;0,OR(H$16=0,H$16="")),"ERRO: O campo N está vazio ou a zero","")</f>
        <v/>
      </c>
      <c r="I23" s="71"/>
      <c r="J23" s="71"/>
      <c r="K23" s="72"/>
      <c r="L23" s="72"/>
    </row>
    <row r="24" spans="2:12" s="2" customFormat="1" ht="26.25" customHeight="1" x14ac:dyDescent="0.2">
      <c r="B24" s="301" t="s">
        <v>72</v>
      </c>
      <c r="C24" s="35" t="s">
        <v>73</v>
      </c>
      <c r="D24" s="60" t="s">
        <v>74</v>
      </c>
      <c r="E24" s="42">
        <v>0</v>
      </c>
      <c r="F24" s="42">
        <v>20</v>
      </c>
      <c r="G24" s="42">
        <v>21</v>
      </c>
      <c r="H24" s="42">
        <v>5</v>
      </c>
      <c r="I24" s="50"/>
      <c r="J24" s="50"/>
      <c r="K24" s="31"/>
      <c r="L24" s="31"/>
    </row>
    <row r="25" spans="2:12" s="2" customFormat="1" ht="26.25" customHeight="1" x14ac:dyDescent="0.2">
      <c r="B25" s="301"/>
      <c r="C25" s="35" t="s">
        <v>75</v>
      </c>
      <c r="D25" s="60" t="s">
        <v>76</v>
      </c>
      <c r="E25" s="42">
        <v>0</v>
      </c>
      <c r="F25" s="42">
        <v>15</v>
      </c>
      <c r="G25" s="42">
        <v>22</v>
      </c>
      <c r="H25" s="42">
        <v>4</v>
      </c>
      <c r="I25" s="50"/>
      <c r="J25" s="50"/>
      <c r="K25" s="31"/>
      <c r="L25" s="31"/>
    </row>
    <row r="26" spans="2:12" s="2" customFormat="1" ht="18" customHeight="1" x14ac:dyDescent="0.2">
      <c r="B26" s="301"/>
      <c r="C26" s="302" t="s">
        <v>77</v>
      </c>
      <c r="D26" s="303"/>
      <c r="E26" s="74">
        <f>IF(AND(E25&gt;0,OR(E$16=0,E$16="")),"ERRO1",IF(AND(E$16&gt;0,E25&lt;&gt;""),IF((E25/E$16)&lt;=1,E25/E$16,"ERRO2"),""))</f>
        <v>0</v>
      </c>
      <c r="F26" s="74">
        <f>IF(AND(F25&gt;0,OR(F$16=0,F$16="")),"ERRO1",IF(AND(F$16&gt;0,F25&lt;&gt;""),IF((F25/F$16)&lt;=1,F25/F$16,"ERRO2"),""))</f>
        <v>5.7692307692307696E-2</v>
      </c>
      <c r="G26" s="74">
        <f>IF(AND(G25&gt;0,OR(G$16=0,G$16="")),"ERRO1",IF(AND(G$16&gt;0,G25&lt;&gt;""),IF((G25/G$16)&lt;=1,G25/G$16,"ERRO2"),""))</f>
        <v>4.6511627906976744E-2</v>
      </c>
      <c r="H26" s="74">
        <f>IF(AND(H25&gt;0,OR(H$16=0,H$16="")),"ERRO1",IF(AND(H$16&gt;0,H25&lt;&gt;""),IF((H25/H$16)&lt;=1,H25/H$16,"ERRO2"),""))</f>
        <v>2.7586206896551724E-2</v>
      </c>
      <c r="I26" s="50"/>
      <c r="J26" s="75" t="str">
        <f>IF(COUNTIF(E26:H26,"ERRO1")&gt;0,"&gt; ERRO1: Há alunos envolvidos em ocorrências mas o n.º de alunos inscritos é nulo!","")&amp;" "&amp;IF(COUNTIF(E26:H26,"ERRO2")&gt;0,"&gt; ERRO2: O n.º de alunos envolvidos em ocorrências é superior ao n.º de alunos inscritos!","")</f>
        <v xml:space="preserve"> </v>
      </c>
      <c r="K26" s="31"/>
      <c r="L26" s="31"/>
    </row>
    <row r="27" spans="2:12" s="2" customFormat="1" ht="18" customHeight="1" x14ac:dyDescent="0.2">
      <c r="B27" s="301"/>
      <c r="C27" s="302" t="s">
        <v>78</v>
      </c>
      <c r="D27" s="303"/>
      <c r="E27" s="81">
        <f>IF(AND(E25&lt;&gt;0,E25&lt;&gt;"",OR(E24=0,E24="")),"ERRO2",IF(AND(E25&gt;0,E24&lt;&gt;""),E24/E25,IF(AND(E25&gt;0,E24=""),"",IF(AND(E24&gt;0,OR(E25=0,E25="")),"ERRO1",IF(AND(E25="",E24=""),"",0)))))</f>
        <v>0</v>
      </c>
      <c r="F27" s="81">
        <f>IF(AND(F25&lt;&gt;0,F25&lt;&gt;"",OR(F24=0,F24="")),"ERRO2",IF(AND(F25&gt;0,F24&lt;&gt;""),F24/F25,IF(AND(F25&gt;0,F24=""),"",IF(AND(F24&gt;0,OR(F25=0,F25="")),"ERRO1",IF(AND(F25="",F24=""),"",0)))))</f>
        <v>1.3333333333333333</v>
      </c>
      <c r="G27" s="81">
        <f>IF(AND(G25&lt;&gt;0,G25&lt;&gt;"",OR(G24=0,G24="")),"ERRO2",IF(AND(G25&gt;0,G24&lt;&gt;""),G24/G25,IF(AND(G25&gt;0,G24=""),"",IF(AND(G24&gt;0,OR(G25=0,G25="")),"ERRO1",IF(AND(G25="",G24=""),"",0)))))</f>
        <v>0.95454545454545459</v>
      </c>
      <c r="H27" s="81">
        <f>IF(AND(H25&lt;&gt;0,H25&lt;&gt;"",OR(H24=0,H24="")),"ERRO2",IF(AND(H25&gt;0,H24&lt;&gt;""),H24/H25,IF(AND(H25&gt;0,H24=""),"",IF(AND(H24&gt;0,OR(H25=0,H25="")),"ERRO1",IF(AND(H25="",H24=""),"",0)))))</f>
        <v>1.25</v>
      </c>
      <c r="I27" s="27"/>
      <c r="J27" s="75" t="str">
        <f>IF(COUNTIF(E27:H27,"ERRO1")&gt;0,"&gt; ERRO1: Há ocorrências mas não há alunos envolvidos!","")&amp;" "&amp;IF(COUNTIF(E27:H27,"ERRO2")&gt;0,"&gt; ERRO2: Há alunos envolvidos em ocorrências mas o n.º de ocorrências é nulo!","")</f>
        <v xml:space="preserve"> </v>
      </c>
      <c r="K27" s="31"/>
      <c r="L27" s="31"/>
    </row>
    <row r="28" spans="2:12" s="2" customFormat="1" ht="26.25" customHeight="1" x14ac:dyDescent="0.2">
      <c r="B28" s="306"/>
      <c r="C28" s="35" t="s">
        <v>79</v>
      </c>
      <c r="D28" s="60" t="s">
        <v>80</v>
      </c>
      <c r="E28" s="42">
        <v>0</v>
      </c>
      <c r="F28" s="42">
        <v>5</v>
      </c>
      <c r="G28" s="42">
        <v>11</v>
      </c>
      <c r="H28" s="42">
        <v>10</v>
      </c>
      <c r="I28" s="50"/>
      <c r="J28" s="50"/>
      <c r="K28" s="31"/>
      <c r="L28" s="31"/>
    </row>
    <row r="29" spans="2:12" s="2" customFormat="1" ht="26.25" customHeight="1" x14ac:dyDescent="0.2">
      <c r="B29" s="306"/>
      <c r="C29" s="35" t="s">
        <v>81</v>
      </c>
      <c r="D29" s="60" t="s">
        <v>82</v>
      </c>
      <c r="E29" s="42">
        <v>0</v>
      </c>
      <c r="F29" s="42">
        <v>2</v>
      </c>
      <c r="G29" s="42">
        <v>1</v>
      </c>
      <c r="H29" s="42">
        <v>0</v>
      </c>
      <c r="I29" s="50"/>
      <c r="J29" s="50"/>
      <c r="K29" s="31"/>
      <c r="L29" s="31"/>
    </row>
    <row r="30" spans="2:12" s="2" customFormat="1" ht="18" customHeight="1" x14ac:dyDescent="0.2">
      <c r="B30" s="306"/>
      <c r="C30" s="302" t="s">
        <v>83</v>
      </c>
      <c r="D30" s="303"/>
      <c r="E30" s="82">
        <f>IF(AND(OR(E28&lt;&gt;"",E29&lt;&gt;""),E28+E29&gt;=0),E28+E29,"")</f>
        <v>0</v>
      </c>
      <c r="F30" s="82">
        <f>IF(AND(OR(F28&lt;&gt;"",F29&lt;&gt;""),F28+F29&gt;=0),F28+F29,"")</f>
        <v>7</v>
      </c>
      <c r="G30" s="82">
        <f>IF(AND(OR(G28&lt;&gt;"",G29&lt;&gt;""),G28+G29&gt;=0),G28+G29,"")</f>
        <v>12</v>
      </c>
      <c r="H30" s="82">
        <f>IF(AND(OR(H28&lt;&gt;"",H29&lt;&gt;""),H28+H29&gt;=0),H28+H29,"")</f>
        <v>10</v>
      </c>
      <c r="I30" s="50"/>
      <c r="J30" s="50"/>
      <c r="K30" s="31"/>
      <c r="L30" s="31"/>
    </row>
    <row r="31" spans="2:12" s="2" customFormat="1" ht="18" customHeight="1" x14ac:dyDescent="0.2">
      <c r="B31" s="306"/>
      <c r="C31" s="302" t="s">
        <v>84</v>
      </c>
      <c r="D31" s="307"/>
      <c r="E31" s="83" t="str">
        <f>IF(AND(E30&lt;&gt;0,E30&lt;&gt;"",E25=0,E25=""),"ERRO",IF(AND(E30&lt;&gt;0,E30&lt;&gt;""),E29/E30,""))</f>
        <v/>
      </c>
      <c r="F31" s="83">
        <f>IF(AND(F30&lt;&gt;0,F30&lt;&gt;"",F25=0,F25=""),"ERRO",IF(AND(F30&lt;&gt;0,F30&lt;&gt;""),F29/F30,""))</f>
        <v>0.2857142857142857</v>
      </c>
      <c r="G31" s="83">
        <f>IF(AND(G30&lt;&gt;0,G30&lt;&gt;"",G25=0,G25=""),"ERRO",IF(AND(G30&lt;&gt;0,G30&lt;&gt;""),G29/G30,""))</f>
        <v>8.3333333333333329E-2</v>
      </c>
      <c r="H31" s="83">
        <f>IF(AND(H30&lt;&gt;0,H30&lt;&gt;"",H25=0,H25=""),"ERRO",IF(AND(H30&lt;&gt;0,H30&lt;&gt;""),H29/H30,""))</f>
        <v>0</v>
      </c>
      <c r="I31" s="50"/>
      <c r="J31" s="75" t="str">
        <f>IF(COUNTIF(E31:H31,"ERRO")&gt;0,"&gt; ERRO: Existem medidas aplicadas mas não há alunos envolvidos em ocorrências disciplinares!","")</f>
        <v/>
      </c>
      <c r="K31" s="31"/>
      <c r="L31" s="31"/>
    </row>
    <row r="32" spans="2:12" s="2" customFormat="1" ht="18" customHeight="1" x14ac:dyDescent="0.2">
      <c r="B32" s="306"/>
      <c r="C32" s="302" t="s">
        <v>85</v>
      </c>
      <c r="D32" s="303"/>
      <c r="E32" s="84">
        <f>IF(AND(E16&lt;&gt;"",E16&lt;&gt;0,E30&lt;&gt;""),E30/E16,IF(AND(AND(E30&gt;0,E30&lt;&gt;""),OR(E16=0,E16="")),"ERRO",""))</f>
        <v>0</v>
      </c>
      <c r="F32" s="84">
        <f>IF(AND(F16&lt;&gt;"",F16&lt;&gt;0,F30&lt;&gt;""),F30/F16,IF(AND(AND(F30&gt;0,F30&lt;&gt;""),OR(F16=0,F16="")),"ERRO",""))</f>
        <v>2.6923076923076925E-2</v>
      </c>
      <c r="G32" s="84">
        <f>IF(AND(G16&lt;&gt;"",G16&lt;&gt;0,G30&lt;&gt;""),G30/G16,IF(AND(AND(G30&gt;0,G30&lt;&gt;""),OR(G16=0,G16="")),"ERRO",""))</f>
        <v>2.5369978858350951E-2</v>
      </c>
      <c r="H32" s="84">
        <f>IF(AND(H16&lt;&gt;"",H16&lt;&gt;0,H30&lt;&gt;""),H30/H16,IF(AND(AND(H30&gt;0,H30&lt;&gt;""),OR(H16=0,H16="")),"ERRO",""))</f>
        <v>6.8965517241379309E-2</v>
      </c>
      <c r="I32" s="27"/>
      <c r="J32" s="75" t="str">
        <f>IF(COUNTIF(E32:H32,"ERRO")&gt;0,"&gt; ERRO: Existem medidas aplicadas mas não há alunos inscritos!","")</f>
        <v/>
      </c>
      <c r="K32" s="31"/>
      <c r="L32" s="31"/>
    </row>
    <row r="33" spans="2:12" s="20" customFormat="1" ht="28.5" customHeight="1" x14ac:dyDescent="0.2">
      <c r="B33" s="85"/>
      <c r="C33" s="86"/>
      <c r="E33" s="87"/>
      <c r="F33" s="88"/>
      <c r="G33" s="88"/>
      <c r="H33" s="88"/>
      <c r="I33" s="89"/>
      <c r="J33" s="90"/>
      <c r="K33" s="90"/>
      <c r="L33" s="90"/>
    </row>
    <row r="34" spans="2:12" s="20" customFormat="1" x14ac:dyDescent="0.2">
      <c r="B34" s="85"/>
      <c r="C34" s="86"/>
      <c r="E34" s="88"/>
      <c r="F34" s="88"/>
      <c r="G34" s="88"/>
      <c r="H34" s="88"/>
      <c r="I34" s="90"/>
      <c r="J34" s="90"/>
      <c r="K34" s="90"/>
      <c r="L34" s="90"/>
    </row>
    <row r="35" spans="2:12" s="20" customFormat="1" x14ac:dyDescent="0.2">
      <c r="B35" s="85"/>
      <c r="C35" s="86"/>
      <c r="E35" s="88"/>
      <c r="F35" s="88"/>
      <c r="G35" s="88"/>
      <c r="H35" s="88"/>
      <c r="I35" s="90"/>
      <c r="J35" s="90"/>
      <c r="K35" s="90"/>
      <c r="L35" s="90"/>
    </row>
    <row r="36" spans="2:12" s="20" customFormat="1" x14ac:dyDescent="0.2">
      <c r="B36" s="85"/>
      <c r="C36" s="86"/>
      <c r="E36" s="88"/>
      <c r="F36" s="88"/>
      <c r="G36" s="88"/>
      <c r="H36" s="88"/>
      <c r="I36" s="90"/>
      <c r="J36" s="90"/>
      <c r="K36" s="90"/>
      <c r="L36" s="90"/>
    </row>
    <row r="37" spans="2:12" s="20" customFormat="1" x14ac:dyDescent="0.2">
      <c r="B37" s="85"/>
      <c r="C37" s="86"/>
      <c r="E37" s="88"/>
      <c r="F37" s="88"/>
      <c r="G37" s="88"/>
      <c r="H37" s="88"/>
      <c r="I37" s="90"/>
      <c r="J37" s="90"/>
      <c r="K37" s="90"/>
      <c r="L37" s="90"/>
    </row>
  </sheetData>
  <sheetProtection password="DC9F" sheet="1" objects="1" scenarios="1" selectLockedCells="1"/>
  <mergeCells count="15">
    <mergeCell ref="B20:D20"/>
    <mergeCell ref="B21:B22"/>
    <mergeCell ref="C22:D22"/>
    <mergeCell ref="B24:B32"/>
    <mergeCell ref="C26:D26"/>
    <mergeCell ref="C27:D27"/>
    <mergeCell ref="C30:D30"/>
    <mergeCell ref="C31:D31"/>
    <mergeCell ref="C32:D32"/>
    <mergeCell ref="A3:I3"/>
    <mergeCell ref="A5:I5"/>
    <mergeCell ref="A6:I6"/>
    <mergeCell ref="A13:I13"/>
    <mergeCell ref="B18:B19"/>
    <mergeCell ref="C19:D19"/>
  </mergeCells>
  <dataValidations count="2">
    <dataValidation allowBlank="1" showInputMessage="1" showErrorMessage="1" error="Neste campo só são permitidos números inteiros positivos" sqref="E27:H27"/>
    <dataValidation type="whole" allowBlank="1" showInputMessage="1" showErrorMessage="1" error="Neste campo só são permitidos números inteiros positivos" sqref="E28:H29 E24:H25">
      <formula1>0</formula1>
      <formula2>10000</formula2>
    </dataValidation>
  </dataValidations>
  <hyperlinks>
    <hyperlink ref="F2" location="Início!A1" display="Início"/>
    <hyperlink ref="G2" location="'Q1'!A1" display="Anterior"/>
    <hyperlink ref="H2" location="'Q3'!A1" display="Seguinte"/>
  </hyperlinks>
  <printOptions horizontalCentered="1"/>
  <pageMargins left="0.15748031496062992" right="0.19685039370078741" top="0.70866141732283472" bottom="0.70866141732283472" header="0.27559055118110237" footer="0.47244094488188981"/>
  <pageSetup paperSize="9" scale="98" orientation="portrait" r:id="rId1"/>
  <headerFooter alignWithMargins="0">
    <oddHeader>&amp;C&amp;"Calibri,Negrito"&amp;16Relatório Semestral TEIP 2016</oddHeader>
    <oddFooter>&amp;L&amp;8Relatório semestral TEIP - 2015/16&amp;R&amp;8Questão 2</oddFooter>
  </headerFooter>
  <rowBreaks count="1" manualBreakCount="1">
    <brk id="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4</xdr:col>
                    <xdr:colOff>304800</xdr:colOff>
                    <xdr:row>10</xdr:row>
                    <xdr:rowOff>47625</xdr:rowOff>
                  </from>
                  <to>
                    <xdr:col>4</xdr:col>
                    <xdr:colOff>609600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4</xdr:col>
                    <xdr:colOff>304800</xdr:colOff>
                    <xdr:row>9</xdr:row>
                    <xdr:rowOff>47625</xdr:rowOff>
                  </from>
                  <to>
                    <xdr:col>4</xdr:col>
                    <xdr:colOff>609600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4</xdr:col>
                    <xdr:colOff>304800</xdr:colOff>
                    <xdr:row>8</xdr:row>
                    <xdr:rowOff>47625</xdr:rowOff>
                  </from>
                  <to>
                    <xdr:col>4</xdr:col>
                    <xdr:colOff>609600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4</xdr:col>
                    <xdr:colOff>304800</xdr:colOff>
                    <xdr:row>7</xdr:row>
                    <xdr:rowOff>57150</xdr:rowOff>
                  </from>
                  <to>
                    <xdr:col>4</xdr:col>
                    <xdr:colOff>609600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Group Box 6">
              <controlPr defaultSize="0" autoFill="0" autoPict="0">
                <anchor moveWithCells="1">
                  <from>
                    <xdr:col>5</xdr:col>
                    <xdr:colOff>0</xdr:colOff>
                    <xdr:row>7</xdr:row>
                    <xdr:rowOff>0</xdr:rowOff>
                  </from>
                  <to>
                    <xdr:col>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Option Button 7">
              <controlPr defaultSize="0" autoFill="0" autoLine="0" autoPict="0">
                <anchor moveWithCells="1">
                  <from>
                    <xdr:col>5</xdr:col>
                    <xdr:colOff>333375</xdr:colOff>
                    <xdr:row>10</xdr:row>
                    <xdr:rowOff>47625</xdr:rowOff>
                  </from>
                  <to>
                    <xdr:col>5</xdr:col>
                    <xdr:colOff>638175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Option Button 8">
              <controlPr defaultSize="0" autoFill="0" autoLine="0" autoPict="0">
                <anchor moveWithCells="1">
                  <from>
                    <xdr:col>5</xdr:col>
                    <xdr:colOff>333375</xdr:colOff>
                    <xdr:row>9</xdr:row>
                    <xdr:rowOff>47625</xdr:rowOff>
                  </from>
                  <to>
                    <xdr:col>5</xdr:col>
                    <xdr:colOff>638175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Option Button 9">
              <controlPr defaultSize="0" autoFill="0" autoLine="0" autoPict="0">
                <anchor moveWithCells="1">
                  <from>
                    <xdr:col>5</xdr:col>
                    <xdr:colOff>333375</xdr:colOff>
                    <xdr:row>8</xdr:row>
                    <xdr:rowOff>38100</xdr:rowOff>
                  </from>
                  <to>
                    <xdr:col>5</xdr:col>
                    <xdr:colOff>638175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Option Button 10">
              <controlPr defaultSize="0" autoFill="0" autoLine="0" autoPict="0">
                <anchor moveWithCells="1">
                  <from>
                    <xdr:col>5</xdr:col>
                    <xdr:colOff>333375</xdr:colOff>
                    <xdr:row>7</xdr:row>
                    <xdr:rowOff>57150</xdr:rowOff>
                  </from>
                  <to>
                    <xdr:col>5</xdr:col>
                    <xdr:colOff>638175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Group Box 11">
              <controlPr defaultSize="0" autoFill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Option Button 12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47625</xdr:rowOff>
                  </from>
                  <to>
                    <xdr:col>6</xdr:col>
                    <xdr:colOff>600075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Option Button 13">
              <controlPr defaultSize="0" autoFill="0" autoLine="0" autoPict="0">
                <anchor moveWithCells="1">
                  <from>
                    <xdr:col>6</xdr:col>
                    <xdr:colOff>295275</xdr:colOff>
                    <xdr:row>9</xdr:row>
                    <xdr:rowOff>47625</xdr:rowOff>
                  </from>
                  <to>
                    <xdr:col>6</xdr:col>
                    <xdr:colOff>600075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Option Button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47625</xdr:rowOff>
                  </from>
                  <to>
                    <xdr:col>6</xdr:col>
                    <xdr:colOff>600075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Option Button 15">
              <controlPr defaultSize="0" autoFill="0" autoLine="0" autoPict="0">
                <anchor moveWithCells="1">
                  <from>
                    <xdr:col>6</xdr:col>
                    <xdr:colOff>295275</xdr:colOff>
                    <xdr:row>7</xdr:row>
                    <xdr:rowOff>57150</xdr:rowOff>
                  </from>
                  <to>
                    <xdr:col>6</xdr:col>
                    <xdr:colOff>600075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Group Box 16">
              <controlPr defaultSize="0" autoFill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Option Button 17">
              <controlPr defaultSize="0" autoFill="0" autoLine="0" autoPict="0">
                <anchor moveWithCells="1">
                  <from>
                    <xdr:col>7</xdr:col>
                    <xdr:colOff>295275</xdr:colOff>
                    <xdr:row>10</xdr:row>
                    <xdr:rowOff>47625</xdr:rowOff>
                  </from>
                  <to>
                    <xdr:col>7</xdr:col>
                    <xdr:colOff>600075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Option Button 18">
              <controlPr defaultSize="0" autoFill="0" autoLine="0" autoPict="0">
                <anchor moveWithCells="1">
                  <from>
                    <xdr:col>7</xdr:col>
                    <xdr:colOff>295275</xdr:colOff>
                    <xdr:row>9</xdr:row>
                    <xdr:rowOff>47625</xdr:rowOff>
                  </from>
                  <to>
                    <xdr:col>7</xdr:col>
                    <xdr:colOff>600075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Option Button 19">
              <controlPr defaultSize="0" autoFill="0" autoLine="0" autoPict="0">
                <anchor moveWithCells="1">
                  <from>
                    <xdr:col>7</xdr:col>
                    <xdr:colOff>295275</xdr:colOff>
                    <xdr:row>8</xdr:row>
                    <xdr:rowOff>47625</xdr:rowOff>
                  </from>
                  <to>
                    <xdr:col>7</xdr:col>
                    <xdr:colOff>600075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Option Button 20">
              <controlPr defaultSize="0" autoFill="0" autoLine="0" autoPict="0">
                <anchor moveWithCells="1">
                  <from>
                    <xdr:col>7</xdr:col>
                    <xdr:colOff>295275</xdr:colOff>
                    <xdr:row>7</xdr:row>
                    <xdr:rowOff>47625</xdr:rowOff>
                  </from>
                  <to>
                    <xdr:col>7</xdr:col>
                    <xdr:colOff>600075</xdr:colOff>
                    <xdr:row>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M32"/>
  <sheetViews>
    <sheetView showGridLines="0" topLeftCell="A16" zoomScaleNormal="100" workbookViewId="0">
      <selection activeCell="B16" sqref="B16:H16"/>
    </sheetView>
  </sheetViews>
  <sheetFormatPr defaultRowHeight="12.75" x14ac:dyDescent="0.2"/>
  <cols>
    <col min="1" max="1" width="2.42578125" customWidth="1"/>
    <col min="2" max="2" width="19.28515625" customWidth="1"/>
    <col min="3" max="3" width="2.140625" customWidth="1"/>
    <col min="4" max="4" width="10.85546875" customWidth="1"/>
    <col min="5" max="5" width="23.42578125" customWidth="1"/>
    <col min="6" max="7" width="15.7109375" customWidth="1"/>
    <col min="8" max="8" width="8.85546875" customWidth="1"/>
    <col min="9" max="9" width="1.7109375" customWidth="1"/>
    <col min="12" max="12" width="9.140625" customWidth="1"/>
    <col min="13" max="13" width="9.140625" hidden="1" customWidth="1"/>
  </cols>
  <sheetData>
    <row r="1" spans="1:13" s="2" customFormat="1" ht="30" customHeight="1" x14ac:dyDescent="0.2">
      <c r="A1" s="21" t="str">
        <f>IF(Início!B4&lt;&gt;"",Início!B4,"")</f>
        <v>Agrupamento de Escolas Maximinos</v>
      </c>
      <c r="B1" s="22"/>
      <c r="C1" s="22"/>
      <c r="D1" s="23"/>
      <c r="E1" s="23"/>
      <c r="F1" s="23"/>
      <c r="G1" s="23"/>
      <c r="H1" s="48">
        <f>IF(Início!G4&gt;0,Início!G4,"")</f>
        <v>303089</v>
      </c>
      <c r="I1" s="22"/>
      <c r="J1" s="27"/>
    </row>
    <row r="2" spans="1:13" x14ac:dyDescent="0.2">
      <c r="F2" s="91" t="s">
        <v>19</v>
      </c>
      <c r="G2" s="28" t="s">
        <v>52</v>
      </c>
      <c r="H2" s="28" t="s">
        <v>20</v>
      </c>
    </row>
    <row r="3" spans="1:13" ht="36.75" customHeight="1" x14ac:dyDescent="0.2">
      <c r="A3" s="308" t="s">
        <v>377</v>
      </c>
      <c r="B3" s="309"/>
      <c r="C3" s="309"/>
      <c r="D3" s="309"/>
      <c r="E3" s="309"/>
      <c r="F3" s="309"/>
      <c r="G3" s="309"/>
      <c r="H3" s="309"/>
      <c r="I3" s="309"/>
    </row>
    <row r="4" spans="1:13" ht="12" customHeight="1" x14ac:dyDescent="0.25">
      <c r="A4" s="92"/>
      <c r="B4" s="92"/>
      <c r="C4" s="92"/>
      <c r="D4" s="92"/>
      <c r="E4" s="93"/>
      <c r="F4" s="92"/>
      <c r="G4" s="92"/>
      <c r="H4" s="92"/>
      <c r="I4" s="92"/>
      <c r="M4" s="92" t="s">
        <v>86</v>
      </c>
    </row>
    <row r="5" spans="1:13" ht="63.75" customHeight="1" x14ac:dyDescent="0.2">
      <c r="A5" s="273" t="s">
        <v>487</v>
      </c>
      <c r="B5" s="298"/>
      <c r="C5" s="298"/>
      <c r="D5" s="298"/>
      <c r="E5" s="298"/>
      <c r="F5" s="298"/>
      <c r="G5" s="298"/>
      <c r="H5" s="298"/>
      <c r="I5" s="298"/>
      <c r="K5" s="92"/>
      <c r="M5" s="92" t="s">
        <v>87</v>
      </c>
    </row>
    <row r="6" spans="1:13" ht="12" customHeight="1" x14ac:dyDescent="0.25">
      <c r="E6" s="93"/>
    </row>
    <row r="7" spans="1:13" ht="12" customHeight="1" x14ac:dyDescent="0.2">
      <c r="A7" s="96"/>
      <c r="B7" s="96"/>
      <c r="C7" s="96"/>
      <c r="D7" s="96"/>
      <c r="E7" s="96"/>
      <c r="F7" s="96"/>
      <c r="G7" s="96"/>
      <c r="H7" s="96"/>
      <c r="I7" s="96"/>
    </row>
    <row r="8" spans="1:13" s="2" customFormat="1" ht="15" customHeight="1" x14ac:dyDescent="0.2">
      <c r="A8" s="195"/>
      <c r="B8" s="312" t="s">
        <v>378</v>
      </c>
      <c r="C8" s="312"/>
      <c r="D8" s="312"/>
      <c r="E8" s="312"/>
      <c r="F8" s="312"/>
      <c r="G8" s="312"/>
      <c r="H8" s="181" t="s">
        <v>86</v>
      </c>
      <c r="I8" s="203"/>
      <c r="J8" s="132" t="str">
        <f>IF(H8="","Falta responder à alínea a)!","")</f>
        <v/>
      </c>
    </row>
    <row r="9" spans="1:13" x14ac:dyDescent="0.2">
      <c r="A9" s="96"/>
      <c r="B9" s="94"/>
      <c r="C9" s="94"/>
      <c r="D9" s="95"/>
      <c r="E9" s="95"/>
      <c r="F9" s="95"/>
      <c r="G9" s="95"/>
      <c r="H9" s="96"/>
      <c r="I9" s="96"/>
    </row>
    <row r="10" spans="1:13" ht="19.5" customHeight="1" x14ac:dyDescent="0.25">
      <c r="A10" s="96"/>
      <c r="B10" s="173" t="s">
        <v>414</v>
      </c>
      <c r="C10" s="98"/>
      <c r="D10" s="96"/>
      <c r="E10" s="96"/>
      <c r="F10" s="96"/>
      <c r="G10" s="96"/>
      <c r="H10" s="96"/>
      <c r="I10" s="96"/>
    </row>
    <row r="11" spans="1:13" ht="110.25" customHeight="1" x14ac:dyDescent="0.2">
      <c r="A11" s="96"/>
      <c r="B11" s="310"/>
      <c r="C11" s="311"/>
      <c r="D11" s="291"/>
      <c r="E11" s="291"/>
      <c r="F11" s="291"/>
      <c r="G11" s="291"/>
      <c r="H11" s="292"/>
      <c r="I11" s="96"/>
    </row>
    <row r="12" spans="1:13" x14ac:dyDescent="0.2">
      <c r="A12" s="96"/>
      <c r="B12" s="96"/>
      <c r="C12" s="96"/>
      <c r="D12" s="96"/>
      <c r="E12" s="96"/>
      <c r="F12" s="96"/>
      <c r="G12" s="96"/>
      <c r="H12" s="96"/>
      <c r="I12" s="96"/>
    </row>
    <row r="13" spans="1:13" s="2" customFormat="1" ht="15" customHeight="1" x14ac:dyDescent="0.2">
      <c r="A13" s="195"/>
      <c r="B13" s="312" t="s">
        <v>379</v>
      </c>
      <c r="C13" s="312"/>
      <c r="D13" s="312"/>
      <c r="E13" s="312"/>
      <c r="F13" s="312"/>
      <c r="G13" s="312"/>
      <c r="H13" s="181" t="s">
        <v>87</v>
      </c>
      <c r="I13" s="195"/>
      <c r="J13" s="132" t="str">
        <f>IF(H13="","Falta responder à alínea b)!","")</f>
        <v/>
      </c>
    </row>
    <row r="14" spans="1:13" ht="12.75" customHeight="1" x14ac:dyDescent="0.2">
      <c r="A14" s="96"/>
      <c r="B14" s="97"/>
      <c r="C14" s="97"/>
      <c r="D14" s="98"/>
      <c r="E14" s="98"/>
      <c r="F14" s="98"/>
      <c r="G14" s="98"/>
      <c r="H14" s="96"/>
      <c r="I14" s="96"/>
    </row>
    <row r="15" spans="1:13" ht="19.5" customHeight="1" x14ac:dyDescent="0.2">
      <c r="A15" s="96"/>
      <c r="B15" s="180" t="s">
        <v>414</v>
      </c>
      <c r="C15" s="99"/>
      <c r="D15" s="100"/>
      <c r="E15" s="100"/>
      <c r="F15" s="96"/>
      <c r="G15" s="96"/>
      <c r="H15" s="96"/>
      <c r="I15" s="96"/>
    </row>
    <row r="16" spans="1:13" ht="110.25" customHeight="1" x14ac:dyDescent="0.2">
      <c r="A16" s="96"/>
      <c r="B16" s="310" t="s">
        <v>537</v>
      </c>
      <c r="C16" s="311"/>
      <c r="D16" s="291"/>
      <c r="E16" s="291"/>
      <c r="F16" s="291"/>
      <c r="G16" s="291"/>
      <c r="H16" s="292"/>
      <c r="I16" s="96"/>
    </row>
    <row r="17" spans="1:10" ht="10.5" customHeight="1" x14ac:dyDescent="0.2">
      <c r="A17" s="96"/>
      <c r="B17" s="101"/>
      <c r="C17" s="101"/>
      <c r="D17" s="102"/>
      <c r="E17" s="102"/>
      <c r="F17" s="102"/>
      <c r="G17" s="102"/>
      <c r="H17" s="102"/>
      <c r="I17" s="96"/>
    </row>
    <row r="18" spans="1:10" ht="15" customHeight="1" x14ac:dyDescent="0.2">
      <c r="A18" s="195"/>
      <c r="B18" s="312" t="s">
        <v>369</v>
      </c>
      <c r="C18" s="312"/>
      <c r="D18" s="312"/>
      <c r="E18" s="312"/>
      <c r="F18" s="312"/>
      <c r="G18" s="312"/>
      <c r="H18" s="181" t="s">
        <v>87</v>
      </c>
      <c r="I18" s="96"/>
      <c r="J18" s="132" t="str">
        <f>IF(H18="","Falta responder à alínea c)!","")</f>
        <v/>
      </c>
    </row>
    <row r="19" spans="1:10" ht="5.25" customHeight="1" x14ac:dyDescent="0.2">
      <c r="A19" s="195"/>
      <c r="B19" s="174"/>
      <c r="C19" s="174"/>
      <c r="D19" s="174"/>
      <c r="E19" s="174"/>
      <c r="F19" s="174"/>
      <c r="G19" s="174"/>
      <c r="H19" s="44"/>
      <c r="I19" s="96"/>
    </row>
    <row r="20" spans="1:10" ht="19.5" customHeight="1" x14ac:dyDescent="0.2">
      <c r="A20" s="96"/>
      <c r="B20" s="313" t="str">
        <f>IF(H18&lt;&gt;"",IF(H18="Sim","Por favor, preencher as colunas C e D da tabela que consta da questão Q4","Por favor, preencher apenas as colunas A e B da tabela que consta da questão Q4"),"")</f>
        <v>Por favor, preencher as colunas C e D da tabela que consta da questão Q4</v>
      </c>
      <c r="C20" s="313"/>
      <c r="D20" s="314"/>
      <c r="E20" s="314"/>
      <c r="F20" s="314"/>
      <c r="G20" s="314"/>
      <c r="H20" s="314"/>
      <c r="I20" s="96"/>
    </row>
    <row r="21" spans="1:10" ht="5.25" customHeight="1" x14ac:dyDescent="0.2">
      <c r="A21" s="96"/>
      <c r="B21" s="171"/>
      <c r="C21" s="171"/>
      <c r="D21" s="172"/>
      <c r="E21" s="172"/>
      <c r="F21" s="172"/>
      <c r="G21" s="172"/>
      <c r="H21" s="172"/>
      <c r="I21" s="96"/>
    </row>
    <row r="22" spans="1:10" ht="15" customHeight="1" x14ac:dyDescent="0.2">
      <c r="A22" s="195"/>
      <c r="B22" s="312" t="s">
        <v>375</v>
      </c>
      <c r="C22" s="312"/>
      <c r="D22" s="312"/>
      <c r="E22" s="312"/>
      <c r="F22" s="312"/>
      <c r="G22" s="312"/>
      <c r="H22" s="181" t="s">
        <v>87</v>
      </c>
      <c r="I22" s="96"/>
      <c r="J22" s="132" t="str">
        <f>IF(H22="","Falta responder à alínea d)!","")</f>
        <v/>
      </c>
    </row>
    <row r="23" spans="1:10" ht="12.75" customHeight="1" x14ac:dyDescent="0.2">
      <c r="A23" s="195"/>
      <c r="B23" s="174"/>
      <c r="C23" s="174"/>
      <c r="D23" s="174"/>
      <c r="E23" s="174"/>
      <c r="F23" s="174"/>
      <c r="G23" s="174"/>
      <c r="H23" s="44"/>
      <c r="I23" s="96"/>
    </row>
    <row r="24" spans="1:10" ht="19.5" customHeight="1" x14ac:dyDescent="0.25">
      <c r="A24" s="96"/>
      <c r="B24" s="103" t="s">
        <v>414</v>
      </c>
      <c r="C24" s="99"/>
      <c r="D24" s="100"/>
      <c r="E24" s="100"/>
      <c r="F24" s="96"/>
      <c r="G24" s="96"/>
      <c r="H24" s="96"/>
      <c r="I24" s="96"/>
    </row>
    <row r="25" spans="1:10" ht="110.25" customHeight="1" x14ac:dyDescent="0.2">
      <c r="A25" s="96"/>
      <c r="B25" s="310" t="s">
        <v>538</v>
      </c>
      <c r="C25" s="311"/>
      <c r="D25" s="291"/>
      <c r="E25" s="291"/>
      <c r="F25" s="291"/>
      <c r="G25" s="291"/>
      <c r="H25" s="292"/>
      <c r="I25" s="96"/>
    </row>
    <row r="26" spans="1:10" ht="13.5" customHeight="1" x14ac:dyDescent="0.2">
      <c r="A26" s="96"/>
      <c r="B26" s="171"/>
      <c r="C26" s="171"/>
      <c r="D26" s="172"/>
      <c r="E26" s="172"/>
      <c r="F26" s="172"/>
      <c r="G26" s="172"/>
      <c r="H26" s="172"/>
      <c r="I26" s="96"/>
    </row>
    <row r="27" spans="1:10" ht="15" customHeight="1" x14ac:dyDescent="0.2">
      <c r="A27" s="195"/>
      <c r="B27" s="312" t="s">
        <v>371</v>
      </c>
      <c r="C27" s="312"/>
      <c r="D27" s="312"/>
      <c r="E27" s="312"/>
      <c r="F27" s="312"/>
      <c r="G27" s="312"/>
      <c r="H27" s="181" t="s">
        <v>87</v>
      </c>
      <c r="I27" s="96"/>
      <c r="J27" s="132" t="str">
        <f>IF(H27="","Falta responder à alínea e)!","")</f>
        <v/>
      </c>
    </row>
    <row r="28" spans="1:10" ht="12.75" customHeight="1" x14ac:dyDescent="0.2">
      <c r="A28" s="195"/>
      <c r="B28" s="174"/>
      <c r="C28" s="174"/>
      <c r="D28" s="174"/>
      <c r="E28" s="174"/>
      <c r="F28" s="174"/>
      <c r="G28" s="174"/>
      <c r="H28" s="44"/>
      <c r="I28" s="96"/>
    </row>
    <row r="29" spans="1:10" ht="19.5" customHeight="1" x14ac:dyDescent="0.2">
      <c r="A29" s="96"/>
      <c r="B29" s="180" t="s">
        <v>414</v>
      </c>
      <c r="C29" s="99"/>
      <c r="D29" s="100"/>
      <c r="E29" s="100"/>
      <c r="F29" s="96"/>
      <c r="G29" s="96"/>
      <c r="H29" s="96"/>
      <c r="I29" s="96"/>
    </row>
    <row r="30" spans="1:10" ht="110.25" customHeight="1" x14ac:dyDescent="0.2">
      <c r="A30" s="96"/>
      <c r="B30" s="310" t="s">
        <v>539</v>
      </c>
      <c r="C30" s="311"/>
      <c r="D30" s="291"/>
      <c r="E30" s="291"/>
      <c r="F30" s="291"/>
      <c r="G30" s="291"/>
      <c r="H30" s="292"/>
      <c r="I30" s="96"/>
    </row>
    <row r="31" spans="1:10" ht="7.5" customHeight="1" x14ac:dyDescent="0.2">
      <c r="A31" s="96"/>
      <c r="B31" s="95"/>
      <c r="C31" s="95"/>
      <c r="D31" s="95"/>
      <c r="E31" s="95"/>
      <c r="F31" s="95"/>
      <c r="G31" s="95"/>
      <c r="H31" s="104"/>
      <c r="I31" s="96"/>
    </row>
    <row r="32" spans="1:10" ht="7.5" customHeight="1" x14ac:dyDescent="0.2">
      <c r="A32" s="96"/>
      <c r="B32" s="95"/>
      <c r="C32" s="95"/>
      <c r="D32" s="95"/>
      <c r="E32" s="95"/>
      <c r="F32" s="95"/>
      <c r="G32" s="95"/>
      <c r="H32" s="104"/>
      <c r="I32" s="96"/>
    </row>
  </sheetData>
  <sheetProtection password="DC9F" sheet="1" objects="1" scenarios="1" formatRows="0" selectLockedCells="1"/>
  <mergeCells count="12">
    <mergeCell ref="B30:H30"/>
    <mergeCell ref="B25:H25"/>
    <mergeCell ref="B8:G8"/>
    <mergeCell ref="B13:G13"/>
    <mergeCell ref="B18:G18"/>
    <mergeCell ref="B20:H20"/>
    <mergeCell ref="B27:G27"/>
    <mergeCell ref="A3:I3"/>
    <mergeCell ref="A5:I5"/>
    <mergeCell ref="B11:H11"/>
    <mergeCell ref="B16:H16"/>
    <mergeCell ref="B22:G22"/>
  </mergeCells>
  <dataValidations count="3">
    <dataValidation type="list" allowBlank="1" showInputMessage="1" showErrorMessage="1" sqref="H8">
      <formula1>"Sim,Não"</formula1>
    </dataValidation>
    <dataValidation type="list" allowBlank="1" showInputMessage="1" showErrorMessage="1" sqref="H18:H19 H22:H23 H27">
      <formula1>"Sim,Não "</formula1>
    </dataValidation>
    <dataValidation type="list" errorStyle="information" allowBlank="1" showInputMessage="1" showErrorMessage="1" sqref="H13">
      <formula1>"Sim,Não"</formula1>
    </dataValidation>
  </dataValidations>
  <hyperlinks>
    <hyperlink ref="F2" location="Início!A1" display="Início"/>
    <hyperlink ref="H2" location="'Q4'!A1" display="Seguinte"/>
    <hyperlink ref="G2" location="'Q2'!A1" display="Anterior"/>
  </hyperlinks>
  <printOptions horizontalCentered="1"/>
  <pageMargins left="0.27559055118110237" right="0.23622047244094491" top="0.6692913385826772" bottom="0.59055118110236227" header="0.31496062992125984" footer="0.27559055118110237"/>
  <pageSetup paperSize="9" scale="86" orientation="portrait" r:id="rId1"/>
  <headerFooter alignWithMargins="0">
    <oddHeader>&amp;C&amp;"Calibri,Negrito"&amp;16Relatório Semestral TEIP 2016</oddHeader>
    <oddFooter>&amp;L&amp;8Relatório semestral TEIP - 2015/16&amp;R&amp;8Questão 3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W31"/>
  <sheetViews>
    <sheetView showGridLines="0" topLeftCell="D3" zoomScale="85" zoomScaleNormal="85" workbookViewId="0">
      <selection activeCell="W12" sqref="W12"/>
    </sheetView>
  </sheetViews>
  <sheetFormatPr defaultRowHeight="12.75" x14ac:dyDescent="0.2"/>
  <cols>
    <col min="1" max="1" width="4.85546875" customWidth="1"/>
    <col min="2" max="2" width="41.140625" customWidth="1"/>
    <col min="3" max="3" width="94.28515625" customWidth="1"/>
    <col min="4" max="22" width="5.28515625" customWidth="1"/>
    <col min="23" max="23" width="100.140625" customWidth="1"/>
  </cols>
  <sheetData>
    <row r="1" spans="1:23" s="2" customFormat="1" ht="30" customHeight="1" x14ac:dyDescent="0.2">
      <c r="A1" s="21" t="str">
        <f>IF(Início!B4&lt;&gt;"",Início!B4,"")</f>
        <v>Agrupamento de Escolas Maximinos</v>
      </c>
      <c r="B1" s="22"/>
      <c r="C1" s="22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2"/>
      <c r="R1" s="22"/>
      <c r="S1" s="22"/>
      <c r="T1" s="320">
        <f>IF(Início!G4&gt;0,Início!G4,"")</f>
        <v>303089</v>
      </c>
      <c r="U1" s="272"/>
      <c r="V1" s="272"/>
      <c r="W1" s="272"/>
    </row>
    <row r="2" spans="1:23" x14ac:dyDescent="0.2">
      <c r="P2" s="28" t="s">
        <v>19</v>
      </c>
      <c r="R2" s="28" t="s">
        <v>52</v>
      </c>
      <c r="T2" s="28" t="s">
        <v>20</v>
      </c>
    </row>
    <row r="3" spans="1:23" ht="31.5" customHeight="1" x14ac:dyDescent="0.2">
      <c r="A3" s="315" t="s">
        <v>429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274"/>
      <c r="W3" s="274"/>
    </row>
    <row r="4" spans="1:23" ht="18" customHeight="1" x14ac:dyDescent="0.25">
      <c r="B4" s="105"/>
      <c r="D4" s="105"/>
      <c r="E4" s="105"/>
    </row>
    <row r="5" spans="1:23" ht="35.25" customHeight="1" x14ac:dyDescent="0.2">
      <c r="A5" s="318" t="s">
        <v>101</v>
      </c>
      <c r="B5" s="210" t="s">
        <v>423</v>
      </c>
      <c r="C5" s="211" t="s">
        <v>424</v>
      </c>
      <c r="D5" s="316" t="s">
        <v>427</v>
      </c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211" t="s">
        <v>425</v>
      </c>
    </row>
    <row r="6" spans="1:23" ht="156" customHeight="1" x14ac:dyDescent="0.25">
      <c r="A6" s="319"/>
      <c r="B6" s="208" t="s">
        <v>370</v>
      </c>
      <c r="C6" s="207" t="s">
        <v>413</v>
      </c>
      <c r="D6" s="206" t="s">
        <v>388</v>
      </c>
      <c r="E6" s="206" t="s">
        <v>387</v>
      </c>
      <c r="F6" s="206" t="s">
        <v>389</v>
      </c>
      <c r="G6" s="206" t="s">
        <v>382</v>
      </c>
      <c r="H6" s="206" t="s">
        <v>381</v>
      </c>
      <c r="I6" s="206" t="s">
        <v>391</v>
      </c>
      <c r="J6" s="206" t="s">
        <v>392</v>
      </c>
      <c r="K6" s="206" t="s">
        <v>390</v>
      </c>
      <c r="L6" s="206" t="s">
        <v>411</v>
      </c>
      <c r="M6" s="206" t="s">
        <v>393</v>
      </c>
      <c r="N6" s="206" t="s">
        <v>385</v>
      </c>
      <c r="O6" s="206" t="s">
        <v>384</v>
      </c>
      <c r="P6" s="206" t="s">
        <v>396</v>
      </c>
      <c r="Q6" s="206" t="s">
        <v>383</v>
      </c>
      <c r="R6" s="206" t="s">
        <v>380</v>
      </c>
      <c r="S6" s="206" t="s">
        <v>386</v>
      </c>
      <c r="T6" s="206" t="s">
        <v>394</v>
      </c>
      <c r="U6" s="206" t="s">
        <v>395</v>
      </c>
      <c r="V6" s="206" t="s">
        <v>397</v>
      </c>
      <c r="W6" s="209" t="s">
        <v>426</v>
      </c>
    </row>
    <row r="7" spans="1:23" s="2" customFormat="1" ht="53.25" customHeight="1" x14ac:dyDescent="0.2">
      <c r="A7" s="185">
        <v>1</v>
      </c>
      <c r="B7" s="184" t="s">
        <v>502</v>
      </c>
      <c r="C7" s="212" t="s">
        <v>521</v>
      </c>
      <c r="D7" s="204"/>
      <c r="E7" s="204"/>
      <c r="F7" s="204"/>
      <c r="G7" s="204"/>
      <c r="H7" s="204"/>
      <c r="I7" s="204" t="s">
        <v>512</v>
      </c>
      <c r="J7" s="204" t="s">
        <v>512</v>
      </c>
      <c r="K7" s="204"/>
      <c r="L7" s="204"/>
      <c r="M7" s="204"/>
      <c r="N7" s="204"/>
      <c r="O7" s="204" t="s">
        <v>512</v>
      </c>
      <c r="P7" s="204"/>
      <c r="Q7" s="204"/>
      <c r="R7" s="204"/>
      <c r="S7" s="204"/>
      <c r="T7" s="204"/>
      <c r="U7" s="204"/>
      <c r="V7" s="187">
        <f>COUNTA(D7:U7)</f>
        <v>3</v>
      </c>
      <c r="W7" s="186" t="s">
        <v>520</v>
      </c>
    </row>
    <row r="8" spans="1:23" s="2" customFormat="1" ht="53.25" customHeight="1" x14ac:dyDescent="0.2">
      <c r="A8" s="185">
        <v>2</v>
      </c>
      <c r="B8" s="184" t="s">
        <v>503</v>
      </c>
      <c r="C8" s="212" t="s">
        <v>545</v>
      </c>
      <c r="D8" s="204"/>
      <c r="E8" s="204"/>
      <c r="F8" s="204"/>
      <c r="G8" s="204"/>
      <c r="H8" s="204"/>
      <c r="I8" s="204"/>
      <c r="J8" s="204"/>
      <c r="K8" s="204" t="s">
        <v>512</v>
      </c>
      <c r="L8" s="204"/>
      <c r="M8" s="204"/>
      <c r="N8" s="204"/>
      <c r="O8" s="204"/>
      <c r="P8" s="204"/>
      <c r="Q8" s="204" t="s">
        <v>512</v>
      </c>
      <c r="R8" s="204"/>
      <c r="S8" s="204"/>
      <c r="T8" s="204"/>
      <c r="U8" s="204"/>
      <c r="V8" s="187">
        <f t="shared" ref="V8:V30" si="0">COUNTA(D8:U8)</f>
        <v>2</v>
      </c>
      <c r="W8" s="186" t="s">
        <v>535</v>
      </c>
    </row>
    <row r="9" spans="1:23" s="2" customFormat="1" ht="53.25" customHeight="1" x14ac:dyDescent="0.2">
      <c r="A9" s="185">
        <v>3</v>
      </c>
      <c r="B9" s="184" t="s">
        <v>504</v>
      </c>
      <c r="C9" s="212" t="s">
        <v>516</v>
      </c>
      <c r="D9" s="204"/>
      <c r="E9" s="204"/>
      <c r="F9" s="204"/>
      <c r="G9" s="204"/>
      <c r="H9" s="204"/>
      <c r="I9" s="204"/>
      <c r="J9" s="204"/>
      <c r="K9" s="204" t="s">
        <v>512</v>
      </c>
      <c r="L9" s="204" t="s">
        <v>512</v>
      </c>
      <c r="M9" s="204"/>
      <c r="N9" s="204"/>
      <c r="O9" s="204"/>
      <c r="P9" s="204"/>
      <c r="Q9" s="204"/>
      <c r="R9" s="204"/>
      <c r="S9" s="204"/>
      <c r="T9" s="204"/>
      <c r="U9" s="204"/>
      <c r="V9" s="187">
        <f t="shared" si="0"/>
        <v>2</v>
      </c>
      <c r="W9" s="186" t="s">
        <v>511</v>
      </c>
    </row>
    <row r="10" spans="1:23" s="2" customFormat="1" ht="53.25" customHeight="1" x14ac:dyDescent="0.2">
      <c r="A10" s="185">
        <v>4</v>
      </c>
      <c r="B10" s="184" t="s">
        <v>505</v>
      </c>
      <c r="C10" s="212" t="s">
        <v>541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187">
        <f t="shared" si="0"/>
        <v>0</v>
      </c>
      <c r="W10" s="186"/>
    </row>
    <row r="11" spans="1:23" s="2" customFormat="1" ht="53.25" customHeight="1" x14ac:dyDescent="0.2">
      <c r="A11" s="185">
        <v>5</v>
      </c>
      <c r="B11" s="184" t="s">
        <v>522</v>
      </c>
      <c r="C11" s="212" t="s">
        <v>523</v>
      </c>
      <c r="D11" s="204"/>
      <c r="E11" s="204"/>
      <c r="F11" s="204"/>
      <c r="G11" s="204"/>
      <c r="H11" s="204"/>
      <c r="I11" s="204"/>
      <c r="J11" s="204"/>
      <c r="K11" s="204" t="s">
        <v>512</v>
      </c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187">
        <f t="shared" si="0"/>
        <v>1</v>
      </c>
      <c r="W11" s="186" t="s">
        <v>548</v>
      </c>
    </row>
    <row r="12" spans="1:23" s="2" customFormat="1" ht="53.25" customHeight="1" x14ac:dyDescent="0.2">
      <c r="A12" s="185">
        <v>6</v>
      </c>
      <c r="B12" s="184" t="s">
        <v>506</v>
      </c>
      <c r="C12" s="212" t="s">
        <v>536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187">
        <f t="shared" si="0"/>
        <v>0</v>
      </c>
      <c r="W12" s="186"/>
    </row>
    <row r="13" spans="1:23" s="2" customFormat="1" ht="53.25" customHeight="1" x14ac:dyDescent="0.2">
      <c r="A13" s="185">
        <v>7</v>
      </c>
      <c r="B13" s="184" t="s">
        <v>507</v>
      </c>
      <c r="C13" s="212" t="s">
        <v>546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 t="s">
        <v>512</v>
      </c>
      <c r="S13" s="204"/>
      <c r="T13" s="204"/>
      <c r="U13" s="204"/>
      <c r="V13" s="187">
        <f t="shared" si="0"/>
        <v>1</v>
      </c>
      <c r="W13" s="186" t="s">
        <v>534</v>
      </c>
    </row>
    <row r="14" spans="1:23" s="2" customFormat="1" ht="53.25" customHeight="1" x14ac:dyDescent="0.2">
      <c r="A14" s="185">
        <v>8</v>
      </c>
      <c r="B14" s="184" t="s">
        <v>508</v>
      </c>
      <c r="C14" s="212" t="s">
        <v>519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187">
        <f t="shared" si="0"/>
        <v>0</v>
      </c>
      <c r="W14" s="186"/>
    </row>
    <row r="15" spans="1:23" s="2" customFormat="1" ht="53.25" customHeight="1" x14ac:dyDescent="0.2">
      <c r="A15" s="185">
        <v>9</v>
      </c>
      <c r="B15" s="184" t="s">
        <v>509</v>
      </c>
      <c r="C15" s="212" t="s">
        <v>517</v>
      </c>
      <c r="D15" s="204"/>
      <c r="E15" s="204"/>
      <c r="F15" s="204"/>
      <c r="G15" s="204"/>
      <c r="H15" s="204"/>
      <c r="I15" s="204"/>
      <c r="J15" s="204"/>
      <c r="K15" s="204" t="s">
        <v>512</v>
      </c>
      <c r="L15" s="204"/>
      <c r="M15" s="204"/>
      <c r="N15" s="204"/>
      <c r="O15" s="204"/>
      <c r="P15" s="204"/>
      <c r="Q15" s="204" t="s">
        <v>512</v>
      </c>
      <c r="R15" s="204"/>
      <c r="S15" s="204"/>
      <c r="T15" s="204"/>
      <c r="U15" s="204"/>
      <c r="V15" s="187">
        <f t="shared" si="0"/>
        <v>2</v>
      </c>
      <c r="W15" s="186" t="s">
        <v>518</v>
      </c>
    </row>
    <row r="16" spans="1:23" s="2" customFormat="1" ht="53.25" customHeight="1" x14ac:dyDescent="0.2">
      <c r="A16" s="185">
        <v>10</v>
      </c>
      <c r="B16" s="184" t="s">
        <v>510</v>
      </c>
      <c r="C16" s="212" t="s">
        <v>542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187">
        <f t="shared" si="0"/>
        <v>0</v>
      </c>
      <c r="W16" s="186"/>
    </row>
    <row r="17" spans="1:23" s="2" customFormat="1" ht="53.25" customHeight="1" x14ac:dyDescent="0.2">
      <c r="A17" s="185">
        <v>11</v>
      </c>
      <c r="B17" s="184"/>
      <c r="C17" s="212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187">
        <f t="shared" si="0"/>
        <v>0</v>
      </c>
      <c r="W17" s="186"/>
    </row>
    <row r="18" spans="1:23" s="2" customFormat="1" ht="53.25" customHeight="1" x14ac:dyDescent="0.2">
      <c r="A18" s="185">
        <v>12</v>
      </c>
      <c r="B18" s="184"/>
      <c r="C18" s="212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187">
        <f t="shared" si="0"/>
        <v>0</v>
      </c>
      <c r="W18" s="186"/>
    </row>
    <row r="19" spans="1:23" s="2" customFormat="1" ht="53.25" customHeight="1" x14ac:dyDescent="0.2">
      <c r="A19" s="185">
        <v>13</v>
      </c>
      <c r="B19" s="184"/>
      <c r="C19" s="212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187">
        <f t="shared" si="0"/>
        <v>0</v>
      </c>
      <c r="W19" s="186"/>
    </row>
    <row r="20" spans="1:23" s="2" customFormat="1" ht="53.25" customHeight="1" x14ac:dyDescent="0.2">
      <c r="A20" s="185">
        <v>14</v>
      </c>
      <c r="B20" s="184"/>
      <c r="C20" s="212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187">
        <f t="shared" si="0"/>
        <v>0</v>
      </c>
      <c r="W20" s="186"/>
    </row>
    <row r="21" spans="1:23" s="2" customFormat="1" ht="53.25" customHeight="1" x14ac:dyDescent="0.2">
      <c r="A21" s="185">
        <v>15</v>
      </c>
      <c r="B21" s="184"/>
      <c r="C21" s="212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187">
        <f t="shared" si="0"/>
        <v>0</v>
      </c>
      <c r="W21" s="186"/>
    </row>
    <row r="22" spans="1:23" s="2" customFormat="1" ht="53.25" customHeight="1" x14ac:dyDescent="0.2">
      <c r="A22" s="185">
        <v>16</v>
      </c>
      <c r="B22" s="184"/>
      <c r="C22" s="212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187">
        <f t="shared" si="0"/>
        <v>0</v>
      </c>
      <c r="W22" s="186"/>
    </row>
    <row r="23" spans="1:23" s="2" customFormat="1" ht="53.25" customHeight="1" x14ac:dyDescent="0.2">
      <c r="A23" s="185">
        <v>17</v>
      </c>
      <c r="B23" s="184"/>
      <c r="C23" s="212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187">
        <f t="shared" si="0"/>
        <v>0</v>
      </c>
      <c r="W23" s="186"/>
    </row>
    <row r="24" spans="1:23" s="2" customFormat="1" ht="53.25" customHeight="1" x14ac:dyDescent="0.2">
      <c r="A24" s="185">
        <v>18</v>
      </c>
      <c r="B24" s="184"/>
      <c r="C24" s="212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187">
        <f t="shared" si="0"/>
        <v>0</v>
      </c>
      <c r="W24" s="186"/>
    </row>
    <row r="25" spans="1:23" s="2" customFormat="1" ht="53.25" customHeight="1" x14ac:dyDescent="0.2">
      <c r="A25" s="185">
        <v>19</v>
      </c>
      <c r="B25" s="184"/>
      <c r="C25" s="212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187">
        <f t="shared" si="0"/>
        <v>0</v>
      </c>
      <c r="W25" s="186"/>
    </row>
    <row r="26" spans="1:23" s="2" customFormat="1" ht="53.25" customHeight="1" x14ac:dyDescent="0.2">
      <c r="A26" s="185">
        <v>20</v>
      </c>
      <c r="B26" s="184"/>
      <c r="C26" s="212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187">
        <f t="shared" si="0"/>
        <v>0</v>
      </c>
      <c r="W26" s="186"/>
    </row>
    <row r="27" spans="1:23" s="2" customFormat="1" ht="53.25" customHeight="1" x14ac:dyDescent="0.2">
      <c r="A27" s="185">
        <v>21</v>
      </c>
      <c r="B27" s="184"/>
      <c r="C27" s="212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187">
        <f t="shared" si="0"/>
        <v>0</v>
      </c>
      <c r="W27" s="186"/>
    </row>
    <row r="28" spans="1:23" s="2" customFormat="1" ht="53.25" customHeight="1" x14ac:dyDescent="0.2">
      <c r="A28" s="185">
        <v>22</v>
      </c>
      <c r="B28" s="184"/>
      <c r="C28" s="212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187">
        <f t="shared" si="0"/>
        <v>0</v>
      </c>
      <c r="W28" s="186"/>
    </row>
    <row r="29" spans="1:23" s="2" customFormat="1" ht="53.25" customHeight="1" x14ac:dyDescent="0.2">
      <c r="A29" s="185">
        <v>23</v>
      </c>
      <c r="B29" s="184"/>
      <c r="C29" s="212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187">
        <f t="shared" si="0"/>
        <v>0</v>
      </c>
      <c r="W29" s="186"/>
    </row>
    <row r="30" spans="1:23" s="2" customFormat="1" ht="53.25" customHeight="1" x14ac:dyDescent="0.2">
      <c r="A30" s="185">
        <v>24</v>
      </c>
      <c r="B30" s="184"/>
      <c r="C30" s="212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187">
        <f t="shared" si="0"/>
        <v>0</v>
      </c>
      <c r="W30" s="186"/>
    </row>
    <row r="31" spans="1:23" s="189" customFormat="1" ht="16.5" customHeight="1" x14ac:dyDescent="0.2">
      <c r="C31" s="188" t="s">
        <v>398</v>
      </c>
      <c r="D31" s="187">
        <f>COUNTA(D7:D30)</f>
        <v>0</v>
      </c>
      <c r="E31" s="187">
        <f t="shared" ref="E31:U31" si="1">COUNTA(E7:E30)</f>
        <v>0</v>
      </c>
      <c r="F31" s="187">
        <f t="shared" si="1"/>
        <v>0</v>
      </c>
      <c r="G31" s="187">
        <f t="shared" si="1"/>
        <v>0</v>
      </c>
      <c r="H31" s="187">
        <f t="shared" si="1"/>
        <v>0</v>
      </c>
      <c r="I31" s="187">
        <f t="shared" si="1"/>
        <v>1</v>
      </c>
      <c r="J31" s="187">
        <f t="shared" si="1"/>
        <v>1</v>
      </c>
      <c r="K31" s="187">
        <f t="shared" si="1"/>
        <v>4</v>
      </c>
      <c r="L31" s="187">
        <f t="shared" si="1"/>
        <v>1</v>
      </c>
      <c r="M31" s="187">
        <f t="shared" si="1"/>
        <v>0</v>
      </c>
      <c r="N31" s="187">
        <f t="shared" si="1"/>
        <v>0</v>
      </c>
      <c r="O31" s="187">
        <f t="shared" si="1"/>
        <v>1</v>
      </c>
      <c r="P31" s="187">
        <f t="shared" si="1"/>
        <v>0</v>
      </c>
      <c r="Q31" s="187">
        <f t="shared" si="1"/>
        <v>2</v>
      </c>
      <c r="R31" s="187">
        <f t="shared" si="1"/>
        <v>1</v>
      </c>
      <c r="S31" s="187">
        <f t="shared" si="1"/>
        <v>0</v>
      </c>
      <c r="T31" s="187">
        <f t="shared" si="1"/>
        <v>0</v>
      </c>
      <c r="U31" s="187">
        <f t="shared" si="1"/>
        <v>0</v>
      </c>
    </row>
  </sheetData>
  <sheetProtection password="DC9F" sheet="1" objects="1" scenarios="1" formatRows="0" selectLockedCells="1"/>
  <mergeCells count="4">
    <mergeCell ref="A3:W3"/>
    <mergeCell ref="D5:V5"/>
    <mergeCell ref="A5:A6"/>
    <mergeCell ref="T1:W1"/>
  </mergeCells>
  <dataValidations count="1">
    <dataValidation type="list" allowBlank="1" showInputMessage="1" showErrorMessage="1" sqref="D7:U30">
      <formula1>"X"</formula1>
    </dataValidation>
  </dataValidations>
  <hyperlinks>
    <hyperlink ref="P2" location="Início!A1" display="Início"/>
    <hyperlink ref="T2" location="'Q5'!A1" display="Seguinte"/>
    <hyperlink ref="R2" location="'Q3'!A1" display="Anterior"/>
  </hyperlinks>
  <printOptions horizontalCentered="1"/>
  <pageMargins left="0.23622047244094491" right="0.23622047244094491" top="0.55118110236220474" bottom="0.55118110236220474" header="0.31496062992125984" footer="0.31496062992125984"/>
  <pageSetup paperSize="8" scale="60" orientation="landscape" r:id="rId1"/>
  <headerFooter alignWithMargins="0">
    <oddHeader>&amp;C&amp;"Calibri,Negrito"&amp;16Relatório Semestral TEIP 2016</oddHeader>
    <oddFooter>&amp;L&amp;8Relatório semestral TEIP - 2015/16&amp;R&amp;8Questão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L26"/>
  <sheetViews>
    <sheetView showGridLines="0" topLeftCell="A2" zoomScaleNormal="100" workbookViewId="0">
      <selection activeCell="H17" sqref="H17"/>
    </sheetView>
  </sheetViews>
  <sheetFormatPr defaultRowHeight="12.75" x14ac:dyDescent="0.2"/>
  <cols>
    <col min="1" max="1" width="3.85546875" style="112" customWidth="1"/>
    <col min="2" max="3" width="15.7109375" style="112" customWidth="1"/>
    <col min="4" max="6" width="9.5703125" style="112" customWidth="1"/>
    <col min="7" max="8" width="15.7109375" style="112" customWidth="1"/>
    <col min="9" max="9" width="4.28515625" style="112" customWidth="1"/>
    <col min="10" max="16384" width="9.140625" style="112"/>
  </cols>
  <sheetData>
    <row r="1" spans="1:12" s="111" customFormat="1" ht="30" customHeight="1" x14ac:dyDescent="0.2">
      <c r="A1" s="106" t="str">
        <f>IF(Início!B4&lt;&gt;"",Início!B4,"")</f>
        <v>Agrupamento de Escolas Maximinos</v>
      </c>
      <c r="B1" s="107"/>
      <c r="C1" s="108"/>
      <c r="D1" s="108"/>
      <c r="E1" s="108"/>
      <c r="F1" s="108"/>
      <c r="G1" s="108"/>
      <c r="H1" s="109">
        <f>IF(Início!G4&gt;0,Início!G4,"")</f>
        <v>303089</v>
      </c>
      <c r="I1" s="107"/>
      <c r="J1" s="110"/>
    </row>
    <row r="2" spans="1:12" x14ac:dyDescent="0.2">
      <c r="F2" s="28" t="s">
        <v>19</v>
      </c>
      <c r="G2" s="28" t="s">
        <v>52</v>
      </c>
      <c r="H2" s="28" t="s">
        <v>20</v>
      </c>
    </row>
    <row r="3" spans="1:12" ht="31.5" customHeight="1" x14ac:dyDescent="0.2">
      <c r="A3" s="331" t="s">
        <v>88</v>
      </c>
      <c r="B3" s="332"/>
      <c r="C3" s="332"/>
      <c r="D3" s="332"/>
      <c r="E3" s="332"/>
      <c r="F3" s="332"/>
      <c r="G3" s="332"/>
      <c r="H3" s="332"/>
      <c r="I3" s="332"/>
    </row>
    <row r="4" spans="1:12" ht="9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</row>
    <row r="5" spans="1:12" ht="17.25" customHeight="1" x14ac:dyDescent="0.25">
      <c r="A5" s="333" t="s">
        <v>415</v>
      </c>
      <c r="B5" s="334"/>
      <c r="C5" s="335"/>
      <c r="D5" s="335"/>
      <c r="E5" s="335"/>
      <c r="F5" s="335"/>
      <c r="G5" s="335"/>
      <c r="H5" s="336"/>
      <c r="I5" s="336"/>
    </row>
    <row r="6" spans="1:12" ht="9" customHeight="1" x14ac:dyDescent="0.2">
      <c r="A6" s="113"/>
      <c r="B6" s="113"/>
      <c r="C6" s="113"/>
      <c r="D6" s="113"/>
      <c r="E6" s="113"/>
      <c r="F6" s="113"/>
      <c r="G6" s="113"/>
      <c r="H6" s="113"/>
      <c r="I6" s="113"/>
    </row>
    <row r="7" spans="1:12" ht="76.5" customHeight="1" x14ac:dyDescent="0.2">
      <c r="A7" s="114"/>
      <c r="B7" s="321" t="s">
        <v>543</v>
      </c>
      <c r="C7" s="322"/>
      <c r="D7" s="322"/>
      <c r="E7" s="322"/>
      <c r="F7" s="322"/>
      <c r="G7" s="322"/>
      <c r="H7" s="323"/>
      <c r="I7" s="114"/>
    </row>
    <row r="8" spans="1:12" x14ac:dyDescent="0.2">
      <c r="B8" s="324"/>
      <c r="C8" s="325"/>
      <c r="D8" s="325"/>
      <c r="E8" s="325"/>
      <c r="F8" s="325"/>
      <c r="G8" s="325"/>
      <c r="H8" s="326"/>
    </row>
    <row r="9" spans="1:12" x14ac:dyDescent="0.2">
      <c r="B9" s="324"/>
      <c r="C9" s="325"/>
      <c r="D9" s="325"/>
      <c r="E9" s="325"/>
      <c r="F9" s="325"/>
      <c r="G9" s="325"/>
      <c r="H9" s="326"/>
    </row>
    <row r="10" spans="1:12" x14ac:dyDescent="0.2">
      <c r="B10" s="324"/>
      <c r="C10" s="325"/>
      <c r="D10" s="325"/>
      <c r="E10" s="325"/>
      <c r="F10" s="325"/>
      <c r="G10" s="325"/>
      <c r="H10" s="326"/>
    </row>
    <row r="11" spans="1:12" x14ac:dyDescent="0.2">
      <c r="B11" s="327"/>
      <c r="C11" s="328"/>
      <c r="D11" s="328"/>
      <c r="E11" s="328"/>
      <c r="F11" s="328"/>
      <c r="G11" s="328"/>
      <c r="H11" s="329"/>
    </row>
    <row r="12" spans="1:12" ht="9" customHeight="1" x14ac:dyDescent="0.2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12" ht="17.25" customHeight="1" x14ac:dyDescent="0.25">
      <c r="A13" s="333" t="s">
        <v>89</v>
      </c>
      <c r="B13" s="334"/>
      <c r="C13" s="335"/>
      <c r="D13" s="335"/>
      <c r="E13" s="335"/>
      <c r="F13" s="335"/>
      <c r="G13" s="335"/>
      <c r="H13" s="336"/>
      <c r="I13" s="336"/>
    </row>
    <row r="14" spans="1:12" ht="9" customHeight="1" x14ac:dyDescent="0.2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12" s="115" customFormat="1" ht="23.25" customHeight="1" x14ac:dyDescent="0.2">
      <c r="B15" s="116" t="s">
        <v>372</v>
      </c>
      <c r="H15" s="175">
        <v>5</v>
      </c>
      <c r="I15" s="182"/>
      <c r="J15" s="205" t="str">
        <f>IF(H15="","Falta responder à questão 5. b)!","")</f>
        <v/>
      </c>
      <c r="K15" s="112"/>
      <c r="L15" s="112"/>
    </row>
    <row r="16" spans="1:12" s="115" customFormat="1" ht="9" customHeight="1" x14ac:dyDescent="0.2">
      <c r="B16" s="117"/>
      <c r="H16" s="118"/>
      <c r="J16" s="205"/>
      <c r="K16" s="112"/>
      <c r="L16" s="112"/>
    </row>
    <row r="17" spans="1:12" s="115" customFormat="1" ht="23.25" customHeight="1" x14ac:dyDescent="0.2">
      <c r="B17" s="116" t="s">
        <v>90</v>
      </c>
      <c r="H17" s="175">
        <v>3</v>
      </c>
      <c r="I17" s="182"/>
      <c r="J17" s="205" t="str">
        <f>IF(H17="","Falta responder à questão 5. b)!","")</f>
        <v/>
      </c>
      <c r="K17" s="112"/>
      <c r="L17" s="112"/>
    </row>
    <row r="18" spans="1:12" x14ac:dyDescent="0.2">
      <c r="J18" s="205"/>
    </row>
    <row r="19" spans="1:12" ht="18" customHeight="1" x14ac:dyDescent="0.2">
      <c r="A19" s="330" t="s">
        <v>373</v>
      </c>
      <c r="B19" s="330"/>
      <c r="C19" s="330"/>
      <c r="D19" s="330"/>
      <c r="E19" s="330"/>
      <c r="F19" s="330"/>
      <c r="G19" s="330"/>
      <c r="H19" s="183" t="s">
        <v>86</v>
      </c>
      <c r="J19" s="205" t="str">
        <f>IF(H19="","Falta responder à questão 5. c)!","")</f>
        <v/>
      </c>
    </row>
    <row r="20" spans="1:12" ht="9" customHeight="1" x14ac:dyDescent="0.2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12" ht="36" customHeight="1" x14ac:dyDescent="0.2">
      <c r="A21" s="337" t="s">
        <v>416</v>
      </c>
      <c r="B21" s="337"/>
      <c r="C21" s="337"/>
      <c r="D21" s="337"/>
      <c r="E21" s="337"/>
      <c r="F21" s="337"/>
      <c r="G21" s="337"/>
      <c r="H21" s="337"/>
      <c r="I21" s="113"/>
      <c r="J21" s="113"/>
    </row>
    <row r="22" spans="1:12" ht="76.5" customHeight="1" x14ac:dyDescent="0.2">
      <c r="A22" s="114"/>
      <c r="B22" s="321"/>
      <c r="C22" s="322"/>
      <c r="D22" s="322"/>
      <c r="E22" s="322"/>
      <c r="F22" s="322"/>
      <c r="G22" s="322"/>
      <c r="H22" s="323"/>
      <c r="I22" s="114"/>
    </row>
    <row r="23" spans="1:12" x14ac:dyDescent="0.2">
      <c r="B23" s="324"/>
      <c r="C23" s="325"/>
      <c r="D23" s="325"/>
      <c r="E23" s="325"/>
      <c r="F23" s="325"/>
      <c r="G23" s="325"/>
      <c r="H23" s="326"/>
    </row>
    <row r="24" spans="1:12" x14ac:dyDescent="0.2">
      <c r="B24" s="324"/>
      <c r="C24" s="325"/>
      <c r="D24" s="325"/>
      <c r="E24" s="325"/>
      <c r="F24" s="325"/>
      <c r="G24" s="325"/>
      <c r="H24" s="326"/>
    </row>
    <row r="25" spans="1:12" x14ac:dyDescent="0.2">
      <c r="B25" s="324"/>
      <c r="C25" s="325"/>
      <c r="D25" s="325"/>
      <c r="E25" s="325"/>
      <c r="F25" s="325"/>
      <c r="G25" s="325"/>
      <c r="H25" s="326"/>
    </row>
    <row r="26" spans="1:12" x14ac:dyDescent="0.2">
      <c r="B26" s="327"/>
      <c r="C26" s="328"/>
      <c r="D26" s="328"/>
      <c r="E26" s="328"/>
      <c r="F26" s="328"/>
      <c r="G26" s="328"/>
      <c r="H26" s="329"/>
    </row>
  </sheetData>
  <sheetProtection password="DC9F" sheet="1" objects="1" scenarios="1" formatRows="0" selectLockedCells="1"/>
  <mergeCells count="7">
    <mergeCell ref="B22:H26"/>
    <mergeCell ref="A19:G19"/>
    <mergeCell ref="A3:I3"/>
    <mergeCell ref="A5:I5"/>
    <mergeCell ref="B7:H11"/>
    <mergeCell ref="A13:I13"/>
    <mergeCell ref="A21:H21"/>
  </mergeCells>
  <dataValidations count="3">
    <dataValidation type="list" allowBlank="1" showInputMessage="1" showErrorMessage="1" sqref="H19">
      <formula1>"Sim,Não"</formula1>
    </dataValidation>
    <dataValidation type="whole" allowBlank="1" showInputMessage="1" showErrorMessage="1" error="Não inseriu um n.º inteiro!" prompt="Inserir um n.º inteiro" sqref="H15">
      <formula1>0</formula1>
      <formula2>200</formula2>
    </dataValidation>
    <dataValidation type="list" allowBlank="1" showInputMessage="1" showErrorMessage="1" sqref="H17">
      <formula1>"0,0,5,1,1,5,2,2,5,3,3,5,4,4,5,5,5,5,6,6,5,7,7,5,8"</formula1>
    </dataValidation>
  </dataValidations>
  <hyperlinks>
    <hyperlink ref="F2" location="Início!A1" display="Início"/>
    <hyperlink ref="H2" location="'Q6'!A1" display="Seguinte"/>
    <hyperlink ref="G2" location="'Q4'!A1" display="Anterior"/>
  </hyperlinks>
  <printOptions horizontalCentered="1"/>
  <pageMargins left="0.15748031496062992" right="0.19685039370078741" top="0.86614173228346458" bottom="0.74803149606299213" header="0.35433070866141736" footer="0.31496062992125984"/>
  <pageSetup paperSize="9" orientation="portrait" r:id="rId1"/>
  <headerFooter alignWithMargins="0">
    <oddHeader>&amp;C&amp;"Calibri,Negrito"&amp;16Relatório Semestral TEIP 2016</oddHeader>
    <oddFooter>&amp;L&amp;8Relatório semestral TEIP - 2015/16&amp;R&amp;8Questão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Q62"/>
  <sheetViews>
    <sheetView showGridLines="0" zoomScaleNormal="100" workbookViewId="0">
      <selection activeCell="H20" sqref="H20:H21"/>
    </sheetView>
  </sheetViews>
  <sheetFormatPr defaultRowHeight="12.75" x14ac:dyDescent="0.2"/>
  <cols>
    <col min="1" max="1" width="1.7109375" customWidth="1"/>
    <col min="2" max="4" width="15.7109375" customWidth="1"/>
    <col min="5" max="5" width="2.5703125" customWidth="1"/>
    <col min="6" max="6" width="13.5703125" customWidth="1"/>
    <col min="7" max="7" width="21.42578125" customWidth="1"/>
    <col min="8" max="9" width="9.28515625" customWidth="1"/>
    <col min="12" max="12" width="10" customWidth="1"/>
    <col min="13" max="13" width="9.85546875" customWidth="1"/>
    <col min="14" max="14" width="20.42578125" customWidth="1"/>
    <col min="15" max="16" width="34.28515625" customWidth="1"/>
    <col min="17" max="17" width="1.42578125" customWidth="1"/>
  </cols>
  <sheetData>
    <row r="1" spans="1:17" s="2" customFormat="1" ht="30" customHeight="1" x14ac:dyDescent="0.2">
      <c r="A1" s="21" t="str">
        <f>IF(Início!B4&lt;&gt;"",Início!B4,"")</f>
        <v>Agrupamento de Escolas Maximinos</v>
      </c>
      <c r="B1" s="22"/>
      <c r="C1" s="23"/>
      <c r="D1" s="23"/>
      <c r="E1" s="22"/>
      <c r="F1" s="22"/>
      <c r="G1" s="22"/>
      <c r="H1" s="22"/>
      <c r="I1" s="22"/>
      <c r="J1" s="48">
        <f>IF(Início!G4&gt;0,Início!G4,"")</f>
        <v>303089</v>
      </c>
      <c r="K1" s="22"/>
      <c r="L1" s="22"/>
      <c r="M1" s="22"/>
      <c r="N1" s="22"/>
      <c r="O1" s="22"/>
      <c r="P1" s="22"/>
      <c r="Q1" s="22"/>
    </row>
    <row r="2" spans="1:17" x14ac:dyDescent="0.2">
      <c r="I2" s="28" t="s">
        <v>19</v>
      </c>
      <c r="J2" s="28" t="s">
        <v>52</v>
      </c>
      <c r="K2" s="28" t="s">
        <v>20</v>
      </c>
    </row>
    <row r="3" spans="1:17" ht="22.5" customHeight="1" x14ac:dyDescent="0.2">
      <c r="A3" s="273" t="s">
        <v>374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119"/>
      <c r="M3" s="119"/>
      <c r="N3" s="119"/>
      <c r="O3" s="119"/>
      <c r="P3" s="119"/>
      <c r="Q3" s="119"/>
    </row>
    <row r="4" spans="1:17" ht="15" x14ac:dyDescent="0.25">
      <c r="B4" s="30"/>
    </row>
    <row r="5" spans="1:17" ht="22.5" customHeight="1" x14ac:dyDescent="0.2">
      <c r="A5" s="273" t="s">
        <v>91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</row>
    <row r="6" spans="1:17" s="120" customFormat="1" ht="7.5" customHeight="1" x14ac:dyDescent="0.2"/>
    <row r="7" spans="1:17" s="124" customFormat="1" ht="47.25" customHeight="1" x14ac:dyDescent="0.2">
      <c r="A7" s="121"/>
      <c r="B7" s="346" t="s">
        <v>92</v>
      </c>
      <c r="C7" s="347"/>
      <c r="D7" s="347"/>
      <c r="E7" s="348" t="s">
        <v>417</v>
      </c>
      <c r="F7" s="348"/>
      <c r="G7" s="122" t="s">
        <v>93</v>
      </c>
      <c r="H7" s="122" t="s">
        <v>94</v>
      </c>
      <c r="I7" s="122" t="s">
        <v>95</v>
      </c>
      <c r="J7" s="122" t="s">
        <v>418</v>
      </c>
      <c r="K7" s="122" t="s">
        <v>419</v>
      </c>
      <c r="L7" s="122" t="s">
        <v>412</v>
      </c>
      <c r="M7" s="122" t="s">
        <v>420</v>
      </c>
      <c r="N7" s="122" t="s">
        <v>96</v>
      </c>
      <c r="O7" s="123" t="s">
        <v>422</v>
      </c>
      <c r="P7" s="123" t="s">
        <v>421</v>
      </c>
    </row>
    <row r="8" spans="1:17" s="127" customFormat="1" ht="27.75" customHeight="1" x14ac:dyDescent="0.2">
      <c r="A8" s="349">
        <v>1</v>
      </c>
      <c r="B8" s="342"/>
      <c r="C8" s="342"/>
      <c r="D8" s="342"/>
      <c r="E8" s="125" t="s">
        <v>7</v>
      </c>
      <c r="F8" s="126"/>
      <c r="G8" s="342"/>
      <c r="H8" s="350"/>
      <c r="I8" s="352"/>
      <c r="J8" s="338"/>
      <c r="K8" s="338"/>
      <c r="L8" s="340"/>
      <c r="M8" s="338"/>
      <c r="N8" s="342"/>
      <c r="O8" s="344"/>
      <c r="P8" s="344"/>
    </row>
    <row r="9" spans="1:17" s="127" customFormat="1" ht="27.75" customHeight="1" x14ac:dyDescent="0.2">
      <c r="A9" s="349"/>
      <c r="B9" s="343"/>
      <c r="C9" s="343"/>
      <c r="D9" s="343"/>
      <c r="E9" s="128" t="s">
        <v>9</v>
      </c>
      <c r="F9" s="129"/>
      <c r="G9" s="343"/>
      <c r="H9" s="351"/>
      <c r="I9" s="343"/>
      <c r="J9" s="339"/>
      <c r="K9" s="339"/>
      <c r="L9" s="341"/>
      <c r="M9" s="339"/>
      <c r="N9" s="343"/>
      <c r="O9" s="345"/>
      <c r="P9" s="345"/>
    </row>
    <row r="10" spans="1:17" s="127" customFormat="1" ht="27.75" customHeight="1" x14ac:dyDescent="0.2">
      <c r="A10" s="349">
        <v>2</v>
      </c>
      <c r="B10" s="342"/>
      <c r="C10" s="342"/>
      <c r="D10" s="342"/>
      <c r="E10" s="125" t="s">
        <v>7</v>
      </c>
      <c r="F10" s="126"/>
      <c r="G10" s="342"/>
      <c r="H10" s="342"/>
      <c r="I10" s="352"/>
      <c r="J10" s="338"/>
      <c r="K10" s="338"/>
      <c r="L10" s="340"/>
      <c r="M10" s="338"/>
      <c r="N10" s="342"/>
      <c r="O10" s="344"/>
      <c r="P10" s="344"/>
    </row>
    <row r="11" spans="1:17" s="127" customFormat="1" ht="27.75" customHeight="1" x14ac:dyDescent="0.2">
      <c r="A11" s="349"/>
      <c r="B11" s="343"/>
      <c r="C11" s="343"/>
      <c r="D11" s="343"/>
      <c r="E11" s="128" t="s">
        <v>9</v>
      </c>
      <c r="F11" s="129"/>
      <c r="G11" s="343"/>
      <c r="H11" s="343"/>
      <c r="I11" s="343"/>
      <c r="J11" s="339"/>
      <c r="K11" s="339"/>
      <c r="L11" s="341"/>
      <c r="M11" s="339"/>
      <c r="N11" s="343"/>
      <c r="O11" s="345"/>
      <c r="P11" s="345"/>
    </row>
    <row r="12" spans="1:17" s="127" customFormat="1" ht="27.75" customHeight="1" x14ac:dyDescent="0.2">
      <c r="A12" s="349">
        <v>3</v>
      </c>
      <c r="B12" s="342"/>
      <c r="C12" s="342"/>
      <c r="D12" s="342"/>
      <c r="E12" s="125" t="s">
        <v>7</v>
      </c>
      <c r="F12" s="126"/>
      <c r="G12" s="342"/>
      <c r="H12" s="342"/>
      <c r="I12" s="352"/>
      <c r="J12" s="338"/>
      <c r="K12" s="338"/>
      <c r="L12" s="340"/>
      <c r="M12" s="338"/>
      <c r="N12" s="342"/>
      <c r="O12" s="344"/>
      <c r="P12" s="344"/>
    </row>
    <row r="13" spans="1:17" s="127" customFormat="1" ht="27.75" customHeight="1" x14ac:dyDescent="0.2">
      <c r="A13" s="349"/>
      <c r="B13" s="343"/>
      <c r="C13" s="343"/>
      <c r="D13" s="343"/>
      <c r="E13" s="128" t="s">
        <v>9</v>
      </c>
      <c r="F13" s="129"/>
      <c r="G13" s="343"/>
      <c r="H13" s="343"/>
      <c r="I13" s="343"/>
      <c r="J13" s="339"/>
      <c r="K13" s="339"/>
      <c r="L13" s="341"/>
      <c r="M13" s="339"/>
      <c r="N13" s="343"/>
      <c r="O13" s="345"/>
      <c r="P13" s="345"/>
    </row>
    <row r="14" spans="1:17" ht="15" x14ac:dyDescent="0.25">
      <c r="A14" s="254"/>
      <c r="B14" s="30"/>
    </row>
    <row r="15" spans="1:17" ht="22.5" customHeight="1" x14ac:dyDescent="0.2">
      <c r="A15" s="273" t="s">
        <v>97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</row>
    <row r="16" spans="1:17" s="120" customFormat="1" ht="7.5" customHeight="1" x14ac:dyDescent="0.2"/>
    <row r="17" spans="1:17" s="124" customFormat="1" ht="47.25" customHeight="1" x14ac:dyDescent="0.2">
      <c r="A17" s="121"/>
      <c r="B17" s="346" t="s">
        <v>92</v>
      </c>
      <c r="C17" s="347"/>
      <c r="D17" s="347"/>
      <c r="E17" s="348" t="s">
        <v>417</v>
      </c>
      <c r="F17" s="348"/>
      <c r="G17" s="122" t="s">
        <v>93</v>
      </c>
      <c r="H17" s="122" t="s">
        <v>98</v>
      </c>
      <c r="I17" s="202" t="s">
        <v>95</v>
      </c>
      <c r="J17" s="202" t="s">
        <v>418</v>
      </c>
      <c r="K17" s="202" t="s">
        <v>419</v>
      </c>
      <c r="L17" s="202" t="s">
        <v>412</v>
      </c>
      <c r="M17" s="202" t="s">
        <v>420</v>
      </c>
      <c r="N17" s="122" t="s">
        <v>96</v>
      </c>
      <c r="O17" s="123" t="s">
        <v>422</v>
      </c>
      <c r="P17" s="123" t="s">
        <v>421</v>
      </c>
    </row>
    <row r="18" spans="1:17" s="127" customFormat="1" ht="27.75" customHeight="1" x14ac:dyDescent="0.2">
      <c r="A18" s="349">
        <v>4</v>
      </c>
      <c r="B18" s="342" t="s">
        <v>524</v>
      </c>
      <c r="C18" s="342"/>
      <c r="D18" s="342"/>
      <c r="E18" s="125" t="s">
        <v>7</v>
      </c>
      <c r="F18" s="126" t="s">
        <v>525</v>
      </c>
      <c r="G18" s="342" t="s">
        <v>544</v>
      </c>
      <c r="H18" s="342">
        <v>0</v>
      </c>
      <c r="I18" s="352">
        <v>42251</v>
      </c>
      <c r="J18" s="338">
        <v>1</v>
      </c>
      <c r="K18" s="338">
        <v>3</v>
      </c>
      <c r="L18" s="340" t="s">
        <v>527</v>
      </c>
      <c r="M18" s="338">
        <v>85</v>
      </c>
      <c r="N18" s="342" t="s">
        <v>513</v>
      </c>
      <c r="O18" s="344" t="s">
        <v>514</v>
      </c>
      <c r="P18" s="344" t="s">
        <v>515</v>
      </c>
    </row>
    <row r="19" spans="1:17" s="127" customFormat="1" ht="27.75" customHeight="1" x14ac:dyDescent="0.2">
      <c r="A19" s="349"/>
      <c r="B19" s="343"/>
      <c r="C19" s="343"/>
      <c r="D19" s="343"/>
      <c r="E19" s="128" t="s">
        <v>9</v>
      </c>
      <c r="F19" s="129" t="s">
        <v>526</v>
      </c>
      <c r="G19" s="343"/>
      <c r="H19" s="343"/>
      <c r="I19" s="343"/>
      <c r="J19" s="339"/>
      <c r="K19" s="339"/>
      <c r="L19" s="341"/>
      <c r="M19" s="339"/>
      <c r="N19" s="343"/>
      <c r="O19" s="345"/>
      <c r="P19" s="345"/>
    </row>
    <row r="20" spans="1:17" s="127" customFormat="1" ht="27.75" customHeight="1" x14ac:dyDescent="0.2">
      <c r="A20" s="349">
        <v>5</v>
      </c>
      <c r="B20" s="342" t="s">
        <v>528</v>
      </c>
      <c r="C20" s="342"/>
      <c r="D20" s="342"/>
      <c r="E20" s="125" t="s">
        <v>7</v>
      </c>
      <c r="F20" s="126" t="s">
        <v>525</v>
      </c>
      <c r="G20" s="342" t="s">
        <v>530</v>
      </c>
      <c r="H20" s="342">
        <v>0</v>
      </c>
      <c r="I20" s="352">
        <v>42509</v>
      </c>
      <c r="J20" s="338">
        <v>6</v>
      </c>
      <c r="K20" s="338">
        <v>25</v>
      </c>
      <c r="L20" s="340" t="s">
        <v>527</v>
      </c>
      <c r="M20" s="338">
        <v>8</v>
      </c>
      <c r="N20" s="342" t="s">
        <v>531</v>
      </c>
      <c r="O20" s="344" t="s">
        <v>532</v>
      </c>
      <c r="P20" s="344" t="s">
        <v>533</v>
      </c>
    </row>
    <row r="21" spans="1:17" s="127" customFormat="1" ht="30.75" customHeight="1" x14ac:dyDescent="0.2">
      <c r="A21" s="349"/>
      <c r="B21" s="343"/>
      <c r="C21" s="343"/>
      <c r="D21" s="343"/>
      <c r="E21" s="128" t="s">
        <v>9</v>
      </c>
      <c r="F21" s="129" t="s">
        <v>529</v>
      </c>
      <c r="G21" s="343"/>
      <c r="H21" s="343"/>
      <c r="I21" s="343"/>
      <c r="J21" s="339"/>
      <c r="K21" s="339"/>
      <c r="L21" s="341"/>
      <c r="M21" s="339"/>
      <c r="N21" s="343"/>
      <c r="O21" s="345"/>
      <c r="P21" s="345"/>
    </row>
    <row r="22" spans="1:17" s="127" customFormat="1" ht="27.75" customHeight="1" x14ac:dyDescent="0.2">
      <c r="A22" s="349">
        <v>6</v>
      </c>
      <c r="B22" s="342"/>
      <c r="C22" s="342"/>
      <c r="D22" s="342"/>
      <c r="E22" s="125" t="s">
        <v>7</v>
      </c>
      <c r="F22" s="126"/>
      <c r="G22" s="342"/>
      <c r="H22" s="342"/>
      <c r="I22" s="352"/>
      <c r="J22" s="338"/>
      <c r="K22" s="338"/>
      <c r="L22" s="340"/>
      <c r="M22" s="338"/>
      <c r="N22" s="342"/>
      <c r="O22" s="344"/>
      <c r="P22" s="344"/>
    </row>
    <row r="23" spans="1:17" s="127" customFormat="1" ht="27.75" customHeight="1" x14ac:dyDescent="0.2">
      <c r="A23" s="349"/>
      <c r="B23" s="343"/>
      <c r="C23" s="343"/>
      <c r="D23" s="343"/>
      <c r="E23" s="128" t="s">
        <v>9</v>
      </c>
      <c r="F23" s="129"/>
      <c r="G23" s="343"/>
      <c r="H23" s="343"/>
      <c r="I23" s="343"/>
      <c r="J23" s="339"/>
      <c r="K23" s="339"/>
      <c r="L23" s="341"/>
      <c r="M23" s="339"/>
      <c r="N23" s="343"/>
      <c r="O23" s="345"/>
      <c r="P23" s="345"/>
    </row>
    <row r="24" spans="1:17" s="120" customFormat="1" x14ac:dyDescent="0.2">
      <c r="A24" s="130"/>
    </row>
    <row r="25" spans="1:17" ht="22.5" customHeight="1" x14ac:dyDescent="0.2">
      <c r="A25" s="273" t="s">
        <v>99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</row>
    <row r="26" spans="1:17" s="120" customFormat="1" ht="7.5" customHeight="1" x14ac:dyDescent="0.2"/>
    <row r="27" spans="1:17" s="124" customFormat="1" ht="47.25" customHeight="1" x14ac:dyDescent="0.2">
      <c r="A27" s="121"/>
      <c r="B27" s="346" t="s">
        <v>92</v>
      </c>
      <c r="C27" s="347"/>
      <c r="D27" s="347"/>
      <c r="E27" s="348" t="s">
        <v>417</v>
      </c>
      <c r="F27" s="348"/>
      <c r="G27" s="122" t="s">
        <v>93</v>
      </c>
      <c r="H27" s="122" t="s">
        <v>98</v>
      </c>
      <c r="I27" s="202" t="s">
        <v>95</v>
      </c>
      <c r="J27" s="202" t="s">
        <v>418</v>
      </c>
      <c r="K27" s="202" t="s">
        <v>419</v>
      </c>
      <c r="L27" s="202" t="s">
        <v>412</v>
      </c>
      <c r="M27" s="202" t="s">
        <v>420</v>
      </c>
      <c r="N27" s="122" t="s">
        <v>96</v>
      </c>
      <c r="O27" s="123" t="s">
        <v>422</v>
      </c>
      <c r="P27" s="123" t="s">
        <v>421</v>
      </c>
    </row>
    <row r="28" spans="1:17" s="127" customFormat="1" ht="27.75" customHeight="1" x14ac:dyDescent="0.2">
      <c r="A28" s="349">
        <v>7</v>
      </c>
      <c r="B28" s="342"/>
      <c r="C28" s="342"/>
      <c r="D28" s="342"/>
      <c r="E28" s="125" t="s">
        <v>7</v>
      </c>
      <c r="F28" s="126"/>
      <c r="G28" s="342"/>
      <c r="H28" s="342"/>
      <c r="I28" s="352"/>
      <c r="J28" s="338"/>
      <c r="K28" s="338"/>
      <c r="L28" s="340"/>
      <c r="M28" s="338"/>
      <c r="N28" s="342"/>
      <c r="O28" s="344"/>
      <c r="P28" s="344"/>
    </row>
    <row r="29" spans="1:17" s="127" customFormat="1" ht="27.75" customHeight="1" x14ac:dyDescent="0.2">
      <c r="A29" s="349"/>
      <c r="B29" s="343"/>
      <c r="C29" s="343"/>
      <c r="D29" s="343"/>
      <c r="E29" s="128" t="s">
        <v>9</v>
      </c>
      <c r="F29" s="129"/>
      <c r="G29" s="343"/>
      <c r="H29" s="343"/>
      <c r="I29" s="343"/>
      <c r="J29" s="339"/>
      <c r="K29" s="339"/>
      <c r="L29" s="341"/>
      <c r="M29" s="339"/>
      <c r="N29" s="343"/>
      <c r="O29" s="345"/>
      <c r="P29" s="345"/>
    </row>
    <row r="30" spans="1:17" s="127" customFormat="1" ht="27.75" customHeight="1" x14ac:dyDescent="0.2">
      <c r="A30" s="349">
        <v>8</v>
      </c>
      <c r="B30" s="342"/>
      <c r="C30" s="342"/>
      <c r="D30" s="342"/>
      <c r="E30" s="125" t="s">
        <v>7</v>
      </c>
      <c r="F30" s="126"/>
      <c r="G30" s="342"/>
      <c r="H30" s="342"/>
      <c r="I30" s="352"/>
      <c r="J30" s="338"/>
      <c r="K30" s="338"/>
      <c r="L30" s="340"/>
      <c r="M30" s="338"/>
      <c r="N30" s="342"/>
      <c r="O30" s="344"/>
      <c r="P30" s="344"/>
    </row>
    <row r="31" spans="1:17" s="127" customFormat="1" ht="27.75" customHeight="1" x14ac:dyDescent="0.2">
      <c r="A31" s="349"/>
      <c r="B31" s="343"/>
      <c r="C31" s="343"/>
      <c r="D31" s="343"/>
      <c r="E31" s="128" t="s">
        <v>9</v>
      </c>
      <c r="F31" s="129"/>
      <c r="G31" s="343"/>
      <c r="H31" s="343"/>
      <c r="I31" s="343"/>
      <c r="J31" s="339"/>
      <c r="K31" s="339"/>
      <c r="L31" s="341"/>
      <c r="M31" s="339"/>
      <c r="N31" s="343"/>
      <c r="O31" s="345"/>
      <c r="P31" s="345"/>
    </row>
    <row r="32" spans="1:17" s="127" customFormat="1" ht="27.75" customHeight="1" x14ac:dyDescent="0.2">
      <c r="A32" s="349">
        <v>9</v>
      </c>
      <c r="B32" s="342"/>
      <c r="C32" s="342"/>
      <c r="D32" s="342"/>
      <c r="E32" s="125" t="s">
        <v>7</v>
      </c>
      <c r="F32" s="126"/>
      <c r="G32" s="342"/>
      <c r="H32" s="342"/>
      <c r="I32" s="352"/>
      <c r="J32" s="338"/>
      <c r="K32" s="338"/>
      <c r="L32" s="340"/>
      <c r="M32" s="338"/>
      <c r="N32" s="342"/>
      <c r="O32" s="344"/>
      <c r="P32" s="344"/>
    </row>
    <row r="33" spans="1:17" s="127" customFormat="1" ht="27.75" customHeight="1" x14ac:dyDescent="0.2">
      <c r="A33" s="349"/>
      <c r="B33" s="343"/>
      <c r="C33" s="343"/>
      <c r="D33" s="343"/>
      <c r="E33" s="128" t="s">
        <v>9</v>
      </c>
      <c r="F33" s="129"/>
      <c r="G33" s="343"/>
      <c r="H33" s="343"/>
      <c r="I33" s="343"/>
      <c r="J33" s="339"/>
      <c r="K33" s="339"/>
      <c r="L33" s="341"/>
      <c r="M33" s="339"/>
      <c r="N33" s="343"/>
      <c r="O33" s="345"/>
      <c r="P33" s="345"/>
    </row>
    <row r="34" spans="1:17" s="120" customFormat="1" x14ac:dyDescent="0.2">
      <c r="A34" s="130"/>
    </row>
    <row r="35" spans="1:17" ht="22.5" customHeight="1" x14ac:dyDescent="0.2">
      <c r="A35" s="273" t="s">
        <v>100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</row>
    <row r="36" spans="1:17" s="120" customFormat="1" ht="7.5" customHeight="1" x14ac:dyDescent="0.2"/>
    <row r="37" spans="1:17" s="124" customFormat="1" ht="47.25" customHeight="1" x14ac:dyDescent="0.2">
      <c r="A37" s="121"/>
      <c r="B37" s="346" t="s">
        <v>92</v>
      </c>
      <c r="C37" s="347"/>
      <c r="D37" s="347"/>
      <c r="E37" s="348" t="s">
        <v>417</v>
      </c>
      <c r="F37" s="348"/>
      <c r="G37" s="122" t="s">
        <v>93</v>
      </c>
      <c r="H37" s="122" t="s">
        <v>98</v>
      </c>
      <c r="I37" s="202" t="s">
        <v>95</v>
      </c>
      <c r="J37" s="202" t="s">
        <v>418</v>
      </c>
      <c r="K37" s="202" t="s">
        <v>419</v>
      </c>
      <c r="L37" s="202" t="s">
        <v>412</v>
      </c>
      <c r="M37" s="202" t="s">
        <v>420</v>
      </c>
      <c r="N37" s="122" t="s">
        <v>96</v>
      </c>
      <c r="O37" s="123" t="s">
        <v>422</v>
      </c>
      <c r="P37" s="123" t="s">
        <v>421</v>
      </c>
    </row>
    <row r="38" spans="1:17" s="127" customFormat="1" ht="27.75" customHeight="1" x14ac:dyDescent="0.2">
      <c r="A38" s="349">
        <v>10</v>
      </c>
      <c r="B38" s="342"/>
      <c r="C38" s="342"/>
      <c r="D38" s="342"/>
      <c r="E38" s="125" t="s">
        <v>7</v>
      </c>
      <c r="F38" s="126"/>
      <c r="G38" s="342"/>
      <c r="H38" s="342"/>
      <c r="I38" s="352"/>
      <c r="J38" s="338"/>
      <c r="K38" s="338"/>
      <c r="L38" s="340"/>
      <c r="M38" s="338"/>
      <c r="N38" s="342"/>
      <c r="O38" s="344"/>
      <c r="P38" s="344"/>
    </row>
    <row r="39" spans="1:17" s="127" customFormat="1" ht="27.75" customHeight="1" x14ac:dyDescent="0.2">
      <c r="A39" s="349"/>
      <c r="B39" s="343"/>
      <c r="C39" s="343"/>
      <c r="D39" s="343"/>
      <c r="E39" s="128" t="s">
        <v>9</v>
      </c>
      <c r="F39" s="129"/>
      <c r="G39" s="343"/>
      <c r="H39" s="343"/>
      <c r="I39" s="343"/>
      <c r="J39" s="339"/>
      <c r="K39" s="339"/>
      <c r="L39" s="341"/>
      <c r="M39" s="339"/>
      <c r="N39" s="343"/>
      <c r="O39" s="345"/>
      <c r="P39" s="345"/>
    </row>
    <row r="40" spans="1:17" s="127" customFormat="1" ht="27.75" customHeight="1" x14ac:dyDescent="0.2">
      <c r="A40" s="349">
        <v>11</v>
      </c>
      <c r="B40" s="342"/>
      <c r="C40" s="342"/>
      <c r="D40" s="342"/>
      <c r="E40" s="125" t="s">
        <v>7</v>
      </c>
      <c r="F40" s="126"/>
      <c r="G40" s="342"/>
      <c r="H40" s="342"/>
      <c r="I40" s="352"/>
      <c r="J40" s="338"/>
      <c r="K40" s="338"/>
      <c r="L40" s="340"/>
      <c r="M40" s="338"/>
      <c r="N40" s="342"/>
      <c r="O40" s="344"/>
      <c r="P40" s="344"/>
    </row>
    <row r="41" spans="1:17" s="127" customFormat="1" ht="27.75" customHeight="1" x14ac:dyDescent="0.2">
      <c r="A41" s="349"/>
      <c r="B41" s="343"/>
      <c r="C41" s="343"/>
      <c r="D41" s="343"/>
      <c r="E41" s="128" t="s">
        <v>9</v>
      </c>
      <c r="F41" s="129"/>
      <c r="G41" s="343"/>
      <c r="H41" s="343"/>
      <c r="I41" s="343"/>
      <c r="J41" s="339"/>
      <c r="K41" s="339"/>
      <c r="L41" s="341"/>
      <c r="M41" s="339"/>
      <c r="N41" s="343"/>
      <c r="O41" s="345"/>
      <c r="P41" s="345"/>
    </row>
    <row r="42" spans="1:17" s="127" customFormat="1" ht="27.75" customHeight="1" x14ac:dyDescent="0.2">
      <c r="A42" s="349">
        <v>12</v>
      </c>
      <c r="B42" s="342"/>
      <c r="C42" s="342"/>
      <c r="D42" s="342"/>
      <c r="E42" s="125" t="s">
        <v>7</v>
      </c>
      <c r="F42" s="126"/>
      <c r="G42" s="342"/>
      <c r="H42" s="342"/>
      <c r="I42" s="352"/>
      <c r="J42" s="338"/>
      <c r="K42" s="338"/>
      <c r="L42" s="340"/>
      <c r="M42" s="338"/>
      <c r="N42" s="342"/>
      <c r="O42" s="344"/>
      <c r="P42" s="344"/>
    </row>
    <row r="43" spans="1:17" s="127" customFormat="1" ht="27.75" customHeight="1" x14ac:dyDescent="0.2">
      <c r="A43" s="349"/>
      <c r="B43" s="343"/>
      <c r="C43" s="343"/>
      <c r="D43" s="343"/>
      <c r="E43" s="128" t="s">
        <v>9</v>
      </c>
      <c r="F43" s="129"/>
      <c r="G43" s="343"/>
      <c r="H43" s="343"/>
      <c r="I43" s="343"/>
      <c r="J43" s="339"/>
      <c r="K43" s="339"/>
      <c r="L43" s="341"/>
      <c r="M43" s="339"/>
      <c r="N43" s="343"/>
      <c r="O43" s="345"/>
      <c r="P43" s="345"/>
    </row>
    <row r="44" spans="1:17" s="120" customFormat="1" x14ac:dyDescent="0.2">
      <c r="A44" s="130"/>
    </row>
    <row r="45" spans="1:17" x14ac:dyDescent="0.2">
      <c r="A45" s="131"/>
    </row>
    <row r="46" spans="1:17" x14ac:dyDescent="0.2">
      <c r="A46" s="131"/>
    </row>
    <row r="47" spans="1:17" x14ac:dyDescent="0.2">
      <c r="A47" s="131"/>
    </row>
    <row r="48" spans="1:17" x14ac:dyDescent="0.2">
      <c r="A48" s="131"/>
    </row>
    <row r="49" spans="1:1" x14ac:dyDescent="0.2">
      <c r="A49" s="131"/>
    </row>
    <row r="50" spans="1:1" x14ac:dyDescent="0.2">
      <c r="A50" s="131"/>
    </row>
    <row r="51" spans="1:1" x14ac:dyDescent="0.2">
      <c r="A51" s="131"/>
    </row>
    <row r="52" spans="1:1" x14ac:dyDescent="0.2">
      <c r="A52" s="131"/>
    </row>
    <row r="53" spans="1:1" x14ac:dyDescent="0.2">
      <c r="A53" s="131"/>
    </row>
    <row r="54" spans="1:1" x14ac:dyDescent="0.2">
      <c r="A54" s="131"/>
    </row>
    <row r="55" spans="1:1" x14ac:dyDescent="0.2">
      <c r="A55" s="131"/>
    </row>
    <row r="56" spans="1:1" x14ac:dyDescent="0.2">
      <c r="A56" s="131"/>
    </row>
    <row r="57" spans="1:1" x14ac:dyDescent="0.2">
      <c r="A57" s="131"/>
    </row>
    <row r="58" spans="1:1" x14ac:dyDescent="0.2">
      <c r="A58" s="131"/>
    </row>
    <row r="59" spans="1:1" x14ac:dyDescent="0.2">
      <c r="A59" s="131"/>
    </row>
    <row r="60" spans="1:1" x14ac:dyDescent="0.2">
      <c r="A60" s="131"/>
    </row>
    <row r="61" spans="1:1" x14ac:dyDescent="0.2">
      <c r="A61" s="131"/>
    </row>
    <row r="62" spans="1:1" x14ac:dyDescent="0.2">
      <c r="A62" s="131"/>
    </row>
  </sheetData>
  <sheetProtection password="DC9F" sheet="1" objects="1" scenarios="1" formatRows="0" selectLockedCells="1"/>
  <mergeCells count="157">
    <mergeCell ref="O42:O43"/>
    <mergeCell ref="P42:P43"/>
    <mergeCell ref="P40:P41"/>
    <mergeCell ref="A42:A43"/>
    <mergeCell ref="B42:D43"/>
    <mergeCell ref="G42:G43"/>
    <mergeCell ref="H42:H43"/>
    <mergeCell ref="I42:I43"/>
    <mergeCell ref="J42:J43"/>
    <mergeCell ref="K42:K43"/>
    <mergeCell ref="L40:L41"/>
    <mergeCell ref="M40:M41"/>
    <mergeCell ref="N40:N41"/>
    <mergeCell ref="O40:O41"/>
    <mergeCell ref="A40:A41"/>
    <mergeCell ref="B40:D41"/>
    <mergeCell ref="G40:G41"/>
    <mergeCell ref="H40:H41"/>
    <mergeCell ref="I40:I41"/>
    <mergeCell ref="N42:N43"/>
    <mergeCell ref="L42:L43"/>
    <mergeCell ref="M42:M43"/>
    <mergeCell ref="J40:J41"/>
    <mergeCell ref="K40:K41"/>
    <mergeCell ref="A35:Q35"/>
    <mergeCell ref="B37:D37"/>
    <mergeCell ref="E37:F37"/>
    <mergeCell ref="A38:A39"/>
    <mergeCell ref="B38:D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K32:K33"/>
    <mergeCell ref="L32:L33"/>
    <mergeCell ref="M32:M33"/>
    <mergeCell ref="N32:N33"/>
    <mergeCell ref="O32:O33"/>
    <mergeCell ref="P32:P33"/>
    <mergeCell ref="A32:A33"/>
    <mergeCell ref="B32:D33"/>
    <mergeCell ref="G32:G33"/>
    <mergeCell ref="H32:H33"/>
    <mergeCell ref="I32:I33"/>
    <mergeCell ref="J32:J33"/>
    <mergeCell ref="K30:K31"/>
    <mergeCell ref="L30:L31"/>
    <mergeCell ref="M30:M31"/>
    <mergeCell ref="N30:N31"/>
    <mergeCell ref="O30:O31"/>
    <mergeCell ref="P30:P31"/>
    <mergeCell ref="A30:A31"/>
    <mergeCell ref="B30:D31"/>
    <mergeCell ref="G30:G31"/>
    <mergeCell ref="H30:H31"/>
    <mergeCell ref="I30:I31"/>
    <mergeCell ref="J30:J31"/>
    <mergeCell ref="K28:K29"/>
    <mergeCell ref="L28:L29"/>
    <mergeCell ref="M28:M29"/>
    <mergeCell ref="N28:N29"/>
    <mergeCell ref="O28:O29"/>
    <mergeCell ref="P28:P29"/>
    <mergeCell ref="A28:A29"/>
    <mergeCell ref="B28:D29"/>
    <mergeCell ref="G28:G29"/>
    <mergeCell ref="H28:H29"/>
    <mergeCell ref="I28:I29"/>
    <mergeCell ref="J28:J29"/>
    <mergeCell ref="B27:D27"/>
    <mergeCell ref="E27:F27"/>
    <mergeCell ref="P20:P21"/>
    <mergeCell ref="A22:A23"/>
    <mergeCell ref="B22:D23"/>
    <mergeCell ref="G22:G23"/>
    <mergeCell ref="H22:H23"/>
    <mergeCell ref="I22:I23"/>
    <mergeCell ref="J22:J23"/>
    <mergeCell ref="K22:K23"/>
    <mergeCell ref="L22:L23"/>
    <mergeCell ref="M22:M23"/>
    <mergeCell ref="J20:J21"/>
    <mergeCell ref="K20:K21"/>
    <mergeCell ref="L20:L21"/>
    <mergeCell ref="M20:M21"/>
    <mergeCell ref="N20:N21"/>
    <mergeCell ref="O20:O21"/>
    <mergeCell ref="A20:A21"/>
    <mergeCell ref="B20:D21"/>
    <mergeCell ref="G20:G21"/>
    <mergeCell ref="H20:H21"/>
    <mergeCell ref="I20:I21"/>
    <mergeCell ref="N22:N23"/>
    <mergeCell ref="O22:O23"/>
    <mergeCell ref="P22:P23"/>
    <mergeCell ref="A25:Q25"/>
    <mergeCell ref="A15:Q15"/>
    <mergeCell ref="B17:D17"/>
    <mergeCell ref="E17:F17"/>
    <mergeCell ref="A18:A19"/>
    <mergeCell ref="B18:D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K12:K13"/>
    <mergeCell ref="L12:L13"/>
    <mergeCell ref="M12:M13"/>
    <mergeCell ref="N12:N13"/>
    <mergeCell ref="O12:O13"/>
    <mergeCell ref="P12:P13"/>
    <mergeCell ref="A12:A13"/>
    <mergeCell ref="B12:D13"/>
    <mergeCell ref="G12:G13"/>
    <mergeCell ref="H12:H13"/>
    <mergeCell ref="I12:I13"/>
    <mergeCell ref="J12:J13"/>
    <mergeCell ref="K10:K11"/>
    <mergeCell ref="L10:L11"/>
    <mergeCell ref="M10:M11"/>
    <mergeCell ref="N10:N11"/>
    <mergeCell ref="O10:O11"/>
    <mergeCell ref="P10:P11"/>
    <mergeCell ref="A10:A11"/>
    <mergeCell ref="B10:D11"/>
    <mergeCell ref="G10:G11"/>
    <mergeCell ref="H10:H11"/>
    <mergeCell ref="I10:I11"/>
    <mergeCell ref="J10:J11"/>
    <mergeCell ref="K8:K9"/>
    <mergeCell ref="L8:L9"/>
    <mergeCell ref="M8:M9"/>
    <mergeCell ref="N8:N9"/>
    <mergeCell ref="O8:O9"/>
    <mergeCell ref="P8:P9"/>
    <mergeCell ref="A3:K3"/>
    <mergeCell ref="A5:Q5"/>
    <mergeCell ref="B7:D7"/>
    <mergeCell ref="E7:F7"/>
    <mergeCell ref="A8:A9"/>
    <mergeCell ref="B8:D9"/>
    <mergeCell ref="G8:G9"/>
    <mergeCell ref="H8:H9"/>
    <mergeCell ref="I8:I9"/>
    <mergeCell ref="J8:J9"/>
  </mergeCells>
  <dataValidations count="8">
    <dataValidation type="decimal" allowBlank="1" showInputMessage="1" showErrorMessage="1" error="Inserir um número!" sqref="H8:H9">
      <formula1>0</formula1>
      <formula2>500</formula2>
    </dataValidation>
    <dataValidation type="whole" allowBlank="1" showInputMessage="1" showErrorMessage="1" error="Inserir um número inteiro" sqref="M8:M13 M18:M23 M28:M33 M38:M43">
      <formula1>0</formula1>
      <formula2>2000</formula2>
    </dataValidation>
    <dataValidation type="whole" allowBlank="1" showInputMessage="1" showErrorMessage="1" error="Inserir um número inteiro!" sqref="J28:K33 J8:K13 J18:K23 J38:K43">
      <formula1>0</formula1>
      <formula2>1000</formula2>
    </dataValidation>
    <dataValidation type="textLength" allowBlank="1" showInputMessage="1" showErrorMessage="1" sqref="B28:D33 B8:D13 B18:D23 B38:D43">
      <formula1>0</formula1>
      <formula2>200</formula2>
    </dataValidation>
    <dataValidation type="list" allowBlank="1" showInputMessage="1" showErrorMessage="1" sqref="F39 F41 F43 F9 F11 F13 F19 F21 F23 F33 F31 F29">
      <formula1>"Workshop,Seminário,Oficina,Círculo de estudos,Outra"</formula1>
    </dataValidation>
    <dataValidation type="list" allowBlank="1" showInputMessage="1" showErrorMessage="1" sqref="F38 F40 F42 F8 F10 F12 F18 F20 F22 F32 F30 F28">
      <formula1>"Presencial,Distância,b-Learning,Outra"</formula1>
    </dataValidation>
    <dataValidation type="date" allowBlank="1" showInputMessage="1" showErrorMessage="1" prompt="Inserir a data da primeira sessão ou do 1.º dia do mês / período em que se iniciou / para o qual está previsto o início (entre 1 de setembro de 2015 e 31 de agosto de 2016)" sqref="I8:I13 I18:I23 I28:I33 I38:I43">
      <formula1>42248</formula1>
      <formula2>42613</formula2>
    </dataValidation>
    <dataValidation type="list" allowBlank="1" showInputMessage="1" showErrorMessage="1" sqref="L8:L13 L18:L23 L28:L33 L38:L43">
      <formula1>"Professores(as),Técnicos(as),Assistentes operacionais,Professores(as) e Técnicos(as),Técnicos(as) e assistentes operacionais,Professores(as) e Assistentes operacionais,Professores(as), técnicos(as) e assistentes operacionais"</formula1>
    </dataValidation>
  </dataValidations>
  <hyperlinks>
    <hyperlink ref="I2" location="Início!A1" display="Início"/>
    <hyperlink ref="J2" location="'Q5'!A1" display="Anterior"/>
    <hyperlink ref="K2" location="'Q7'!A1" display="Seguinte"/>
  </hyperlinks>
  <printOptions horizontalCentered="1"/>
  <pageMargins left="0.19685039370078741" right="0.11811023622047245" top="0.78740157480314965" bottom="0.59055118110236227" header="0.31496062992125984" footer="0.31496062992125984"/>
  <pageSetup paperSize="8" scale="85" pageOrder="overThenDown" orientation="landscape" r:id="rId1"/>
  <headerFooter alignWithMargins="0">
    <oddHeader>&amp;C&amp;"Calibri,Negrito"&amp;16Relatório Semestral TEIP 2016</oddHeader>
    <oddFooter>&amp;L&amp;8Relatório semestral TEIP - 2015/16&amp;R&amp;8Questão 6</oddFooter>
  </headerFooter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3"/>
  <sheetViews>
    <sheetView showGridLines="0" topLeftCell="A39" zoomScaleNormal="100" workbookViewId="0">
      <selection activeCell="V5" sqref="V5:W5"/>
    </sheetView>
  </sheetViews>
  <sheetFormatPr defaultRowHeight="12.75" x14ac:dyDescent="0.2"/>
  <cols>
    <col min="1" max="1" width="17.28515625" style="213" customWidth="1"/>
    <col min="2" max="2" width="19.85546875" style="213" customWidth="1"/>
    <col min="3" max="3" width="8.140625" style="232" customWidth="1"/>
    <col min="4" max="4" width="12.28515625" style="213" customWidth="1"/>
    <col min="5" max="14" width="5.7109375" style="215" customWidth="1"/>
    <col min="15" max="17" width="5.7109375" style="213" customWidth="1"/>
    <col min="18" max="18" width="10.140625" style="213" customWidth="1"/>
    <col min="19" max="20" width="5.7109375" style="213" customWidth="1"/>
    <col min="21" max="22" width="7.5703125" style="213" customWidth="1"/>
    <col min="23" max="23" width="5.7109375" style="213" customWidth="1"/>
    <col min="24" max="24" width="32.28515625" style="213" customWidth="1"/>
    <col min="25" max="25" width="9.140625" style="213" customWidth="1"/>
    <col min="26" max="16384" width="9.140625" style="213"/>
  </cols>
  <sheetData>
    <row r="1" spans="1:37" customFormat="1" ht="29.25" customHeight="1" x14ac:dyDescent="0.2">
      <c r="A1" s="21" t="str">
        <f>IF(Início!B4&lt;&gt;"",Início!B4,"")</f>
        <v>Agrupamento de Escolas Maximinos</v>
      </c>
      <c r="B1" s="22"/>
      <c r="C1" s="231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48">
        <f>IF(Início!G4&gt;0,Início!G4,"")</f>
        <v>303089</v>
      </c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</row>
    <row r="2" spans="1:37" s="235" customFormat="1" ht="18.75" customHeight="1" x14ac:dyDescent="0.2">
      <c r="C2" s="236"/>
      <c r="E2" s="237"/>
      <c r="F2" s="238"/>
      <c r="G2" s="237"/>
      <c r="H2" s="237"/>
      <c r="I2" s="237"/>
      <c r="J2" s="237"/>
      <c r="K2" s="237"/>
      <c r="L2" s="237"/>
      <c r="M2" s="237"/>
      <c r="N2" s="237"/>
      <c r="Q2" s="239"/>
      <c r="R2" s="374" t="s">
        <v>19</v>
      </c>
      <c r="S2" s="375"/>
      <c r="T2" s="374" t="s">
        <v>52</v>
      </c>
      <c r="U2" s="375"/>
      <c r="V2" s="374" t="s">
        <v>20</v>
      </c>
      <c r="W2" s="375"/>
    </row>
    <row r="3" spans="1:37" ht="27" customHeight="1" x14ac:dyDescent="0.2">
      <c r="A3" s="273" t="s">
        <v>491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1:37" ht="8.25" customHeight="1" x14ac:dyDescent="0.2">
      <c r="F4" s="214"/>
    </row>
    <row r="5" spans="1:37" ht="27" customHeight="1" x14ac:dyDescent="0.2">
      <c r="A5" s="273" t="s">
        <v>492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376" t="s">
        <v>86</v>
      </c>
      <c r="W5" s="377"/>
      <c r="X5" s="132" t="str">
        <f>IF(V5="","Falta responder à questão 7.1.!","")</f>
        <v/>
      </c>
    </row>
    <row r="6" spans="1:37" s="243" customFormat="1" ht="9.75" customHeight="1" x14ac:dyDescent="0.2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2"/>
      <c r="X6" s="244"/>
    </row>
    <row r="7" spans="1:37" ht="27" customHeight="1" x14ac:dyDescent="0.2">
      <c r="A7" s="273" t="s">
        <v>498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</row>
    <row r="8" spans="1:37" ht="8.25" customHeight="1" x14ac:dyDescent="0.2">
      <c r="F8" s="214"/>
    </row>
    <row r="9" spans="1:37" ht="33" customHeight="1" x14ac:dyDescent="0.2">
      <c r="A9" s="380" t="s">
        <v>488</v>
      </c>
      <c r="B9" s="380" t="s">
        <v>466</v>
      </c>
      <c r="C9" s="367" t="s">
        <v>474</v>
      </c>
      <c r="D9" s="381" t="s">
        <v>470</v>
      </c>
      <c r="E9" s="364" t="s">
        <v>472</v>
      </c>
      <c r="F9" s="365"/>
      <c r="G9" s="365"/>
      <c r="H9" s="365"/>
      <c r="I9" s="365"/>
      <c r="J9" s="365"/>
      <c r="K9" s="365"/>
      <c r="L9" s="365"/>
      <c r="M9" s="365"/>
      <c r="N9" s="366"/>
      <c r="O9" s="361" t="s">
        <v>430</v>
      </c>
      <c r="P9" s="361" t="s">
        <v>431</v>
      </c>
      <c r="Q9" s="384" t="s">
        <v>479</v>
      </c>
      <c r="R9" s="385"/>
      <c r="S9" s="385"/>
      <c r="T9" s="385"/>
      <c r="U9" s="385"/>
      <c r="V9" s="385"/>
      <c r="W9" s="307"/>
      <c r="X9" s="358" t="s">
        <v>432</v>
      </c>
    </row>
    <row r="10" spans="1:37" ht="20.25" customHeight="1" x14ac:dyDescent="0.2">
      <c r="A10" s="380"/>
      <c r="B10" s="380"/>
      <c r="C10" s="368"/>
      <c r="D10" s="382"/>
      <c r="E10" s="364" t="s">
        <v>473</v>
      </c>
      <c r="F10" s="365"/>
      <c r="G10" s="365"/>
      <c r="H10" s="365"/>
      <c r="I10" s="365"/>
      <c r="J10" s="365"/>
      <c r="K10" s="365"/>
      <c r="L10" s="365"/>
      <c r="M10" s="365"/>
      <c r="N10" s="366"/>
      <c r="O10" s="361"/>
      <c r="P10" s="361"/>
      <c r="Q10" s="384" t="s">
        <v>478</v>
      </c>
      <c r="R10" s="386"/>
      <c r="S10" s="362" t="s">
        <v>433</v>
      </c>
      <c r="T10" s="362" t="s">
        <v>434</v>
      </c>
      <c r="U10" s="362" t="s">
        <v>435</v>
      </c>
      <c r="V10" s="362" t="s">
        <v>477</v>
      </c>
      <c r="W10" s="378" t="s">
        <v>436</v>
      </c>
      <c r="X10" s="359"/>
    </row>
    <row r="11" spans="1:37" ht="105" customHeight="1" x14ac:dyDescent="0.2">
      <c r="A11" s="380"/>
      <c r="B11" s="380"/>
      <c r="C11" s="368"/>
      <c r="D11" s="382"/>
      <c r="E11" s="370" t="s">
        <v>437</v>
      </c>
      <c r="F11" s="370"/>
      <c r="G11" s="370" t="s">
        <v>438</v>
      </c>
      <c r="H11" s="370"/>
      <c r="I11" s="370" t="s">
        <v>439</v>
      </c>
      <c r="J11" s="370"/>
      <c r="K11" s="370" t="s">
        <v>440</v>
      </c>
      <c r="L11" s="370"/>
      <c r="M11" s="370" t="s">
        <v>441</v>
      </c>
      <c r="N11" s="370"/>
      <c r="O11" s="361"/>
      <c r="P11" s="361"/>
      <c r="Q11" s="378" t="s">
        <v>475</v>
      </c>
      <c r="R11" s="378" t="s">
        <v>476</v>
      </c>
      <c r="S11" s="363"/>
      <c r="T11" s="363"/>
      <c r="U11" s="387"/>
      <c r="V11" s="387"/>
      <c r="W11" s="388"/>
      <c r="X11" s="359"/>
    </row>
    <row r="12" spans="1:37" ht="15" customHeight="1" x14ac:dyDescent="0.2">
      <c r="A12" s="380"/>
      <c r="B12" s="380"/>
      <c r="C12" s="369"/>
      <c r="D12" s="383"/>
      <c r="E12" s="216" t="s">
        <v>32</v>
      </c>
      <c r="F12" s="216" t="s">
        <v>33</v>
      </c>
      <c r="G12" s="216" t="s">
        <v>32</v>
      </c>
      <c r="H12" s="216" t="s">
        <v>33</v>
      </c>
      <c r="I12" s="216" t="s">
        <v>32</v>
      </c>
      <c r="J12" s="216" t="s">
        <v>33</v>
      </c>
      <c r="K12" s="216" t="s">
        <v>32</v>
      </c>
      <c r="L12" s="216" t="s">
        <v>33</v>
      </c>
      <c r="M12" s="216" t="s">
        <v>32</v>
      </c>
      <c r="N12" s="216" t="s">
        <v>33</v>
      </c>
      <c r="O12" s="361"/>
      <c r="P12" s="361"/>
      <c r="Q12" s="379"/>
      <c r="R12" s="379"/>
      <c r="S12" s="363"/>
      <c r="T12" s="363"/>
      <c r="U12" s="387"/>
      <c r="V12" s="387"/>
      <c r="W12" s="389"/>
      <c r="X12" s="360"/>
    </row>
    <row r="13" spans="1:37" ht="28.5" customHeight="1" x14ac:dyDescent="0.2">
      <c r="A13" s="355"/>
      <c r="B13" s="217"/>
      <c r="C13" s="251"/>
      <c r="D13" s="218"/>
      <c r="E13" s="218"/>
      <c r="F13" s="219" t="str">
        <f>IF(AND($D13&lt;&gt;"",E13&lt;&gt;""),E13/$D13,"")</f>
        <v/>
      </c>
      <c r="G13" s="218"/>
      <c r="H13" s="219" t="str">
        <f>IF(AND($D13&lt;&gt;"",G13&lt;&gt;""),G13/$D13,"")</f>
        <v/>
      </c>
      <c r="I13" s="218"/>
      <c r="J13" s="219" t="str">
        <f>IF(AND($D13&lt;&gt;"",I13&lt;&gt;""),I13/$D13,"")</f>
        <v/>
      </c>
      <c r="K13" s="218"/>
      <c r="L13" s="219" t="str">
        <f>IF(AND($D13&lt;&gt;"",K13&lt;&gt;""),K13/$D13,"")</f>
        <v/>
      </c>
      <c r="M13" s="218"/>
      <c r="N13" s="219" t="str">
        <f>IF(AND($D13&lt;&gt;"",M13&lt;&gt;""),M13/$D13,"")</f>
        <v/>
      </c>
      <c r="O13" s="219" t="str">
        <f>IF(AND(D13&lt;&gt;"",SUM(E13,G13,I13,K13,M13)=D13),F13+H13,"")</f>
        <v/>
      </c>
      <c r="P13" s="220" t="str">
        <f>IF(AND(D13&lt;&gt;"",SUM(E13,G13,I13,K13,M13)=D13),J13+L13+N13,"")</f>
        <v/>
      </c>
      <c r="Q13" s="218"/>
      <c r="R13" s="218"/>
      <c r="S13" s="218"/>
      <c r="T13" s="218"/>
      <c r="U13" s="218"/>
      <c r="V13" s="218"/>
      <c r="W13" s="218"/>
      <c r="X13" s="253" t="str">
        <f>IF(AND(D13&lt;&gt;"",OR(C13="",C13&lt;D13)),"ERRO: N.º de alunos inscritos inferior ao n.º de alunos avaliados! ","")&amp;IF(D13&lt;&gt;"",IF(AND(COUNT(E13,G13,I13,K13,M13)&gt;0,SUM(E13,G13,I13,K13,M13)&lt;&gt;D13),"Atenção: n.º total de níveis atribuídos diferente do n.º total de alunos avaliados",""),IF(AND(D13="",COUNT(E13,G13,I13,K13,M13)&lt;&gt;0),"Atenção: Há níveis atribuídos sem alunos avaliados",""))</f>
        <v/>
      </c>
      <c r="Y13" s="252" t="str">
        <f>IF(AND(D13&lt;&gt;"",B13=""),"ERRO: Não identificou a disciplina!","")</f>
        <v/>
      </c>
      <c r="Z13" s="353" t="str">
        <f>IF(AND(COUNTA(B$13:B$20)&gt;0,A13=""),"ERRO: Não identificou o ano de escolaridade!","")</f>
        <v/>
      </c>
    </row>
    <row r="14" spans="1:37" ht="28.5" customHeight="1" x14ac:dyDescent="0.2">
      <c r="A14" s="356"/>
      <c r="B14" s="217"/>
      <c r="C14" s="251"/>
      <c r="D14" s="218"/>
      <c r="E14" s="218"/>
      <c r="F14" s="219" t="str">
        <f t="shared" ref="F14:F28" si="0">IF(AND($D14&lt;&gt;"",E14&lt;&gt;""),E14/$D14,"")</f>
        <v/>
      </c>
      <c r="G14" s="218"/>
      <c r="H14" s="219" t="str">
        <f t="shared" ref="H14:H28" si="1">IF(AND($D14&lt;&gt;"",G14&lt;&gt;""),G14/$D14,"")</f>
        <v/>
      </c>
      <c r="I14" s="218"/>
      <c r="J14" s="219" t="str">
        <f t="shared" ref="J14:J28" si="2">IF(AND($D14&lt;&gt;"",I14&lt;&gt;""),I14/$D14,"")</f>
        <v/>
      </c>
      <c r="K14" s="218"/>
      <c r="L14" s="219" t="str">
        <f t="shared" ref="L14:L28" si="3">IF(AND($D14&lt;&gt;"",K14&lt;&gt;""),K14/$D14,"")</f>
        <v/>
      </c>
      <c r="M14" s="218"/>
      <c r="N14" s="219" t="str">
        <f t="shared" ref="N14:N28" si="4">IF(AND($D14&lt;&gt;"",M14&lt;&gt;""),M14/$D14,"")</f>
        <v/>
      </c>
      <c r="O14" s="219" t="str">
        <f t="shared" ref="O14:O28" si="5">IF(AND(D14&lt;&gt;"",SUM(E14,G14,I14,K14,M14)=D14),F14+H14,"")</f>
        <v/>
      </c>
      <c r="P14" s="220" t="str">
        <f t="shared" ref="P14:P28" si="6">IF(AND(D14&lt;&gt;"",SUM(E14,G14,I14,K14,M14)=D14),J14+L14+N14,"")</f>
        <v/>
      </c>
      <c r="Q14" s="218"/>
      <c r="R14" s="218"/>
      <c r="S14" s="218"/>
      <c r="T14" s="218"/>
      <c r="U14" s="218"/>
      <c r="V14" s="218"/>
      <c r="W14" s="218"/>
      <c r="X14" s="253" t="str">
        <f t="shared" ref="X14:X44" si="7">IF(AND(D14&lt;&gt;"",OR(C14="",C14&lt;D14)),"ERRO: N.º de alunos inscritos inferior ao n.º de alunos avaliados! ","")&amp;IF(D14&lt;&gt;"",IF(AND(COUNT(E14,G14,I14,K14,M14)&gt;0,SUM(E14,G14,I14,K14,M14)&lt;&gt;D14),"Atenção: n.º total de níveis atribuídos diferente do n.º total de alunos avaliados",""),IF(AND(D14="",COUNT(E14,G14,I14,K14,M14)&lt;&gt;0),"Atenção: Há níveis atribuídos sem alunos avaliados",""))</f>
        <v/>
      </c>
      <c r="Y14" s="252" t="str">
        <f t="shared" ref="Y14:Y44" si="8">IF(AND(D14&lt;&gt;"",B14=""),"ERRO: Não identificou a disciplina!","")</f>
        <v/>
      </c>
      <c r="Z14" s="354"/>
    </row>
    <row r="15" spans="1:37" ht="28.5" customHeight="1" x14ac:dyDescent="0.2">
      <c r="A15" s="356"/>
      <c r="B15" s="217"/>
      <c r="C15" s="251"/>
      <c r="D15" s="218"/>
      <c r="E15" s="218"/>
      <c r="F15" s="219" t="str">
        <f t="shared" si="0"/>
        <v/>
      </c>
      <c r="G15" s="218"/>
      <c r="H15" s="219" t="str">
        <f t="shared" si="1"/>
        <v/>
      </c>
      <c r="I15" s="218"/>
      <c r="J15" s="219" t="str">
        <f t="shared" si="2"/>
        <v/>
      </c>
      <c r="K15" s="218"/>
      <c r="L15" s="219" t="str">
        <f t="shared" si="3"/>
        <v/>
      </c>
      <c r="M15" s="218"/>
      <c r="N15" s="219" t="str">
        <f t="shared" si="4"/>
        <v/>
      </c>
      <c r="O15" s="219" t="str">
        <f t="shared" si="5"/>
        <v/>
      </c>
      <c r="P15" s="220" t="str">
        <f t="shared" si="6"/>
        <v/>
      </c>
      <c r="Q15" s="218"/>
      <c r="R15" s="218"/>
      <c r="S15" s="218"/>
      <c r="T15" s="218"/>
      <c r="U15" s="218"/>
      <c r="V15" s="218"/>
      <c r="W15" s="218"/>
      <c r="X15" s="253" t="str">
        <f t="shared" si="7"/>
        <v/>
      </c>
      <c r="Y15" s="252" t="str">
        <f t="shared" si="8"/>
        <v/>
      </c>
      <c r="Z15" s="354"/>
    </row>
    <row r="16" spans="1:37" ht="28.5" customHeight="1" x14ac:dyDescent="0.2">
      <c r="A16" s="356"/>
      <c r="B16" s="217"/>
      <c r="C16" s="251"/>
      <c r="D16" s="218"/>
      <c r="E16" s="218"/>
      <c r="F16" s="219"/>
      <c r="G16" s="218"/>
      <c r="H16" s="219"/>
      <c r="I16" s="218"/>
      <c r="J16" s="219"/>
      <c r="K16" s="218"/>
      <c r="L16" s="219"/>
      <c r="M16" s="218"/>
      <c r="N16" s="219"/>
      <c r="O16" s="219"/>
      <c r="P16" s="220"/>
      <c r="Q16" s="218"/>
      <c r="R16" s="218"/>
      <c r="S16" s="218"/>
      <c r="T16" s="218"/>
      <c r="U16" s="218"/>
      <c r="V16" s="218"/>
      <c r="W16" s="218"/>
      <c r="X16" s="253" t="str">
        <f t="shared" si="7"/>
        <v/>
      </c>
      <c r="Y16" s="252" t="str">
        <f t="shared" si="8"/>
        <v/>
      </c>
      <c r="Z16" s="354"/>
    </row>
    <row r="17" spans="1:26" ht="28.5" customHeight="1" x14ac:dyDescent="0.2">
      <c r="A17" s="356"/>
      <c r="B17" s="217"/>
      <c r="C17" s="251"/>
      <c r="D17" s="218"/>
      <c r="E17" s="218"/>
      <c r="F17" s="219"/>
      <c r="G17" s="218"/>
      <c r="H17" s="219"/>
      <c r="I17" s="218"/>
      <c r="J17" s="219"/>
      <c r="K17" s="218"/>
      <c r="L17" s="219"/>
      <c r="M17" s="218"/>
      <c r="N17" s="219"/>
      <c r="O17" s="219"/>
      <c r="P17" s="220"/>
      <c r="Q17" s="218"/>
      <c r="R17" s="218"/>
      <c r="S17" s="218"/>
      <c r="T17" s="218"/>
      <c r="U17" s="218"/>
      <c r="V17" s="218"/>
      <c r="W17" s="218"/>
      <c r="X17" s="253" t="str">
        <f t="shared" si="7"/>
        <v/>
      </c>
      <c r="Y17" s="252" t="str">
        <f t="shared" si="8"/>
        <v/>
      </c>
      <c r="Z17" s="354"/>
    </row>
    <row r="18" spans="1:26" ht="28.5" customHeight="1" x14ac:dyDescent="0.2">
      <c r="A18" s="356"/>
      <c r="B18" s="217"/>
      <c r="C18" s="251"/>
      <c r="D18" s="218"/>
      <c r="E18" s="218"/>
      <c r="F18" s="219"/>
      <c r="G18" s="218"/>
      <c r="H18" s="219"/>
      <c r="I18" s="218"/>
      <c r="J18" s="219"/>
      <c r="K18" s="218"/>
      <c r="L18" s="219"/>
      <c r="M18" s="218"/>
      <c r="N18" s="219"/>
      <c r="O18" s="219"/>
      <c r="P18" s="220"/>
      <c r="Q18" s="218"/>
      <c r="R18" s="218"/>
      <c r="S18" s="218"/>
      <c r="T18" s="218"/>
      <c r="U18" s="218"/>
      <c r="V18" s="218"/>
      <c r="W18" s="218"/>
      <c r="X18" s="253" t="str">
        <f t="shared" si="7"/>
        <v/>
      </c>
      <c r="Y18" s="252" t="str">
        <f t="shared" si="8"/>
        <v/>
      </c>
      <c r="Z18" s="354"/>
    </row>
    <row r="19" spans="1:26" ht="28.5" customHeight="1" x14ac:dyDescent="0.2">
      <c r="A19" s="356"/>
      <c r="B19" s="217"/>
      <c r="C19" s="251"/>
      <c r="D19" s="218"/>
      <c r="E19" s="218"/>
      <c r="F19" s="219"/>
      <c r="G19" s="218"/>
      <c r="H19" s="219"/>
      <c r="I19" s="218"/>
      <c r="J19" s="219"/>
      <c r="K19" s="218"/>
      <c r="L19" s="219"/>
      <c r="M19" s="218"/>
      <c r="N19" s="219"/>
      <c r="O19" s="219"/>
      <c r="P19" s="220"/>
      <c r="Q19" s="218"/>
      <c r="R19" s="218"/>
      <c r="S19" s="218"/>
      <c r="T19" s="218"/>
      <c r="U19" s="218"/>
      <c r="V19" s="218"/>
      <c r="W19" s="218"/>
      <c r="X19" s="253" t="str">
        <f t="shared" si="7"/>
        <v/>
      </c>
      <c r="Y19" s="252" t="str">
        <f t="shared" si="8"/>
        <v/>
      </c>
      <c r="Z19" s="354"/>
    </row>
    <row r="20" spans="1:26" ht="28.5" customHeight="1" x14ac:dyDescent="0.2">
      <c r="A20" s="357"/>
      <c r="B20" s="217"/>
      <c r="C20" s="251"/>
      <c r="D20" s="218"/>
      <c r="E20" s="218"/>
      <c r="F20" s="219" t="str">
        <f t="shared" si="0"/>
        <v/>
      </c>
      <c r="G20" s="218"/>
      <c r="H20" s="219" t="str">
        <f t="shared" si="1"/>
        <v/>
      </c>
      <c r="I20" s="218"/>
      <c r="J20" s="219" t="str">
        <f t="shared" si="2"/>
        <v/>
      </c>
      <c r="K20" s="218"/>
      <c r="L20" s="219" t="str">
        <f t="shared" si="3"/>
        <v/>
      </c>
      <c r="M20" s="218"/>
      <c r="N20" s="219" t="str">
        <f t="shared" si="4"/>
        <v/>
      </c>
      <c r="O20" s="219" t="str">
        <f t="shared" si="5"/>
        <v/>
      </c>
      <c r="P20" s="220" t="str">
        <f t="shared" si="6"/>
        <v/>
      </c>
      <c r="Q20" s="218"/>
      <c r="R20" s="218"/>
      <c r="S20" s="218"/>
      <c r="T20" s="218"/>
      <c r="U20" s="218"/>
      <c r="V20" s="218"/>
      <c r="W20" s="218"/>
      <c r="X20" s="253" t="str">
        <f t="shared" si="7"/>
        <v/>
      </c>
      <c r="Y20" s="252" t="str">
        <f t="shared" si="8"/>
        <v/>
      </c>
      <c r="Z20" s="354"/>
    </row>
    <row r="21" spans="1:26" ht="28.5" customHeight="1" x14ac:dyDescent="0.2">
      <c r="A21" s="355"/>
      <c r="B21" s="217"/>
      <c r="C21" s="251"/>
      <c r="D21" s="218"/>
      <c r="E21" s="218"/>
      <c r="F21" s="219" t="str">
        <f t="shared" si="0"/>
        <v/>
      </c>
      <c r="G21" s="218"/>
      <c r="H21" s="219" t="str">
        <f t="shared" si="1"/>
        <v/>
      </c>
      <c r="I21" s="218"/>
      <c r="J21" s="219" t="str">
        <f t="shared" si="2"/>
        <v/>
      </c>
      <c r="K21" s="218"/>
      <c r="L21" s="219" t="str">
        <f t="shared" si="3"/>
        <v/>
      </c>
      <c r="M21" s="218"/>
      <c r="N21" s="219" t="str">
        <f t="shared" si="4"/>
        <v/>
      </c>
      <c r="O21" s="219" t="str">
        <f t="shared" si="5"/>
        <v/>
      </c>
      <c r="P21" s="220" t="str">
        <f t="shared" si="6"/>
        <v/>
      </c>
      <c r="Q21" s="218"/>
      <c r="R21" s="218"/>
      <c r="S21" s="218"/>
      <c r="T21" s="218"/>
      <c r="U21" s="218"/>
      <c r="V21" s="218"/>
      <c r="W21" s="218"/>
      <c r="X21" s="253" t="str">
        <f t="shared" si="7"/>
        <v/>
      </c>
      <c r="Y21" s="252" t="str">
        <f t="shared" si="8"/>
        <v/>
      </c>
      <c r="Z21" s="353" t="str">
        <f>IF(AND(COUNTA(B21:B28)&gt;0,A21=""),"ERRO: Não identificou o ano de escolaridade!","")</f>
        <v/>
      </c>
    </row>
    <row r="22" spans="1:26" ht="28.5" customHeight="1" x14ac:dyDescent="0.2">
      <c r="A22" s="356"/>
      <c r="B22" s="217"/>
      <c r="C22" s="251"/>
      <c r="D22" s="218"/>
      <c r="E22" s="218"/>
      <c r="F22" s="219"/>
      <c r="G22" s="218"/>
      <c r="H22" s="219"/>
      <c r="I22" s="218"/>
      <c r="J22" s="219"/>
      <c r="K22" s="218"/>
      <c r="L22" s="219"/>
      <c r="M22" s="218"/>
      <c r="N22" s="219"/>
      <c r="O22" s="219"/>
      <c r="P22" s="220"/>
      <c r="Q22" s="218"/>
      <c r="R22" s="218"/>
      <c r="S22" s="218"/>
      <c r="T22" s="218"/>
      <c r="U22" s="218"/>
      <c r="V22" s="218"/>
      <c r="W22" s="218"/>
      <c r="X22" s="253" t="str">
        <f t="shared" si="7"/>
        <v/>
      </c>
      <c r="Y22" s="252" t="str">
        <f t="shared" si="8"/>
        <v/>
      </c>
      <c r="Z22" s="354"/>
    </row>
    <row r="23" spans="1:26" ht="28.5" customHeight="1" x14ac:dyDescent="0.2">
      <c r="A23" s="356"/>
      <c r="B23" s="217"/>
      <c r="C23" s="251"/>
      <c r="D23" s="218"/>
      <c r="E23" s="218"/>
      <c r="F23" s="219"/>
      <c r="G23" s="218"/>
      <c r="H23" s="219"/>
      <c r="I23" s="218"/>
      <c r="J23" s="219"/>
      <c r="K23" s="218"/>
      <c r="L23" s="219"/>
      <c r="M23" s="218"/>
      <c r="N23" s="219"/>
      <c r="O23" s="219"/>
      <c r="P23" s="220"/>
      <c r="Q23" s="218"/>
      <c r="R23" s="218"/>
      <c r="S23" s="218"/>
      <c r="T23" s="218"/>
      <c r="U23" s="218"/>
      <c r="V23" s="218"/>
      <c r="W23" s="218"/>
      <c r="X23" s="253" t="str">
        <f t="shared" si="7"/>
        <v/>
      </c>
      <c r="Y23" s="252" t="str">
        <f t="shared" si="8"/>
        <v/>
      </c>
      <c r="Z23" s="354"/>
    </row>
    <row r="24" spans="1:26" ht="28.5" customHeight="1" x14ac:dyDescent="0.2">
      <c r="A24" s="356"/>
      <c r="B24" s="217"/>
      <c r="C24" s="251"/>
      <c r="D24" s="218"/>
      <c r="E24" s="218"/>
      <c r="F24" s="219"/>
      <c r="G24" s="218"/>
      <c r="H24" s="219"/>
      <c r="I24" s="218"/>
      <c r="J24" s="219"/>
      <c r="K24" s="218"/>
      <c r="L24" s="219"/>
      <c r="M24" s="218"/>
      <c r="N24" s="219"/>
      <c r="O24" s="219"/>
      <c r="P24" s="220"/>
      <c r="Q24" s="218"/>
      <c r="R24" s="218"/>
      <c r="S24" s="218"/>
      <c r="T24" s="218"/>
      <c r="U24" s="218"/>
      <c r="V24" s="218"/>
      <c r="W24" s="218"/>
      <c r="X24" s="253" t="str">
        <f t="shared" si="7"/>
        <v/>
      </c>
      <c r="Y24" s="252" t="str">
        <f t="shared" si="8"/>
        <v/>
      </c>
      <c r="Z24" s="354"/>
    </row>
    <row r="25" spans="1:26" ht="28.5" customHeight="1" x14ac:dyDescent="0.2">
      <c r="A25" s="356"/>
      <c r="B25" s="217"/>
      <c r="C25" s="251"/>
      <c r="D25" s="218"/>
      <c r="E25" s="218"/>
      <c r="F25" s="219"/>
      <c r="G25" s="218"/>
      <c r="H25" s="219"/>
      <c r="I25" s="218"/>
      <c r="J25" s="219"/>
      <c r="K25" s="218"/>
      <c r="L25" s="219"/>
      <c r="M25" s="218"/>
      <c r="N25" s="219"/>
      <c r="O25" s="219"/>
      <c r="P25" s="220"/>
      <c r="Q25" s="218"/>
      <c r="R25" s="218"/>
      <c r="S25" s="218"/>
      <c r="T25" s="218"/>
      <c r="U25" s="218"/>
      <c r="V25" s="218"/>
      <c r="W25" s="218"/>
      <c r="X25" s="253" t="str">
        <f t="shared" si="7"/>
        <v/>
      </c>
      <c r="Y25" s="252" t="str">
        <f t="shared" si="8"/>
        <v/>
      </c>
      <c r="Z25" s="354"/>
    </row>
    <row r="26" spans="1:26" ht="28.5" customHeight="1" x14ac:dyDescent="0.2">
      <c r="A26" s="356"/>
      <c r="B26" s="217"/>
      <c r="C26" s="251"/>
      <c r="D26" s="218"/>
      <c r="E26" s="218"/>
      <c r="F26" s="219" t="str">
        <f t="shared" si="0"/>
        <v/>
      </c>
      <c r="G26" s="218"/>
      <c r="H26" s="219" t="str">
        <f t="shared" si="1"/>
        <v/>
      </c>
      <c r="I26" s="218"/>
      <c r="J26" s="219" t="str">
        <f t="shared" si="2"/>
        <v/>
      </c>
      <c r="K26" s="218"/>
      <c r="L26" s="219" t="str">
        <f t="shared" si="3"/>
        <v/>
      </c>
      <c r="M26" s="218"/>
      <c r="N26" s="219" t="str">
        <f t="shared" si="4"/>
        <v/>
      </c>
      <c r="O26" s="219" t="str">
        <f t="shared" si="5"/>
        <v/>
      </c>
      <c r="P26" s="220" t="str">
        <f t="shared" si="6"/>
        <v/>
      </c>
      <c r="Q26" s="218"/>
      <c r="R26" s="218"/>
      <c r="S26" s="218"/>
      <c r="T26" s="218"/>
      <c r="U26" s="218"/>
      <c r="V26" s="218"/>
      <c r="W26" s="218"/>
      <c r="X26" s="253" t="str">
        <f t="shared" si="7"/>
        <v/>
      </c>
      <c r="Y26" s="252" t="str">
        <f t="shared" si="8"/>
        <v/>
      </c>
      <c r="Z26" s="354"/>
    </row>
    <row r="27" spans="1:26" ht="28.5" customHeight="1" x14ac:dyDescent="0.2">
      <c r="A27" s="356"/>
      <c r="B27" s="217"/>
      <c r="C27" s="251"/>
      <c r="D27" s="218"/>
      <c r="E27" s="218"/>
      <c r="F27" s="219" t="str">
        <f t="shared" si="0"/>
        <v/>
      </c>
      <c r="G27" s="218"/>
      <c r="H27" s="219" t="str">
        <f t="shared" si="1"/>
        <v/>
      </c>
      <c r="I27" s="218"/>
      <c r="J27" s="219" t="str">
        <f t="shared" si="2"/>
        <v/>
      </c>
      <c r="K27" s="218"/>
      <c r="L27" s="219" t="str">
        <f t="shared" si="3"/>
        <v/>
      </c>
      <c r="M27" s="218"/>
      <c r="N27" s="219" t="str">
        <f t="shared" si="4"/>
        <v/>
      </c>
      <c r="O27" s="219" t="str">
        <f t="shared" si="5"/>
        <v/>
      </c>
      <c r="P27" s="220" t="str">
        <f t="shared" si="6"/>
        <v/>
      </c>
      <c r="Q27" s="218"/>
      <c r="R27" s="218"/>
      <c r="S27" s="218"/>
      <c r="T27" s="218"/>
      <c r="U27" s="218"/>
      <c r="V27" s="218"/>
      <c r="W27" s="218"/>
      <c r="X27" s="253" t="str">
        <f t="shared" si="7"/>
        <v/>
      </c>
      <c r="Y27" s="252" t="str">
        <f t="shared" si="8"/>
        <v/>
      </c>
      <c r="Z27" s="354"/>
    </row>
    <row r="28" spans="1:26" ht="28.5" customHeight="1" x14ac:dyDescent="0.2">
      <c r="A28" s="357"/>
      <c r="B28" s="217"/>
      <c r="C28" s="251"/>
      <c r="D28" s="218"/>
      <c r="E28" s="218"/>
      <c r="F28" s="219" t="str">
        <f t="shared" si="0"/>
        <v/>
      </c>
      <c r="G28" s="218"/>
      <c r="H28" s="219" t="str">
        <f t="shared" si="1"/>
        <v/>
      </c>
      <c r="I28" s="218"/>
      <c r="J28" s="219" t="str">
        <f t="shared" si="2"/>
        <v/>
      </c>
      <c r="K28" s="218"/>
      <c r="L28" s="219" t="str">
        <f t="shared" si="3"/>
        <v/>
      </c>
      <c r="M28" s="218"/>
      <c r="N28" s="219" t="str">
        <f t="shared" si="4"/>
        <v/>
      </c>
      <c r="O28" s="219" t="str">
        <f t="shared" si="5"/>
        <v/>
      </c>
      <c r="P28" s="220" t="str">
        <f t="shared" si="6"/>
        <v/>
      </c>
      <c r="Q28" s="218"/>
      <c r="R28" s="218"/>
      <c r="S28" s="218"/>
      <c r="T28" s="218"/>
      <c r="U28" s="218"/>
      <c r="V28" s="218"/>
      <c r="W28" s="218"/>
      <c r="X28" s="253" t="str">
        <f t="shared" si="7"/>
        <v/>
      </c>
      <c r="Y28" s="252" t="str">
        <f t="shared" si="8"/>
        <v/>
      </c>
      <c r="Z28" s="354"/>
    </row>
    <row r="29" spans="1:26" ht="28.5" customHeight="1" x14ac:dyDescent="0.2">
      <c r="A29" s="355"/>
      <c r="B29" s="217"/>
      <c r="C29" s="251"/>
      <c r="D29" s="218"/>
      <c r="E29" s="218"/>
      <c r="F29" s="219" t="str">
        <f>IF(AND($D29&lt;&gt;"",E29&lt;&gt;""),E29/$D29,"")</f>
        <v/>
      </c>
      <c r="G29" s="218"/>
      <c r="H29" s="219" t="str">
        <f>IF(AND($D29&lt;&gt;"",G29&lt;&gt;""),G29/$D29,"")</f>
        <v/>
      </c>
      <c r="I29" s="218"/>
      <c r="J29" s="219" t="str">
        <f>IF(AND($D29&lt;&gt;"",I29&lt;&gt;""),I29/$D29,"")</f>
        <v/>
      </c>
      <c r="K29" s="218"/>
      <c r="L29" s="219" t="str">
        <f>IF(AND($D29&lt;&gt;"",K29&lt;&gt;""),K29/$D29,"")</f>
        <v/>
      </c>
      <c r="M29" s="218"/>
      <c r="N29" s="219" t="str">
        <f>IF(AND($D29&lt;&gt;"",M29&lt;&gt;""),M29/$D29,"")</f>
        <v/>
      </c>
      <c r="O29" s="219" t="str">
        <f>IF(AND(D29&lt;&gt;"",SUM(E29,G29,I29,K29,M29)=D29),F29+H29,"")</f>
        <v/>
      </c>
      <c r="P29" s="220" t="str">
        <f>IF(AND(D29&lt;&gt;"",SUM(E29,G29,I29,K29,M29)=D29),J29+L29+N29,"")</f>
        <v/>
      </c>
      <c r="Q29" s="218"/>
      <c r="R29" s="218"/>
      <c r="S29" s="218"/>
      <c r="T29" s="218"/>
      <c r="U29" s="218"/>
      <c r="V29" s="218"/>
      <c r="W29" s="218"/>
      <c r="X29" s="253" t="str">
        <f t="shared" si="7"/>
        <v/>
      </c>
      <c r="Y29" s="252" t="str">
        <f t="shared" si="8"/>
        <v/>
      </c>
      <c r="Z29" s="353" t="str">
        <f>IF(AND(COUNTA(B29:B36)&gt;0,A29=""),"ERRO: Não identificou o ano de escolaridade!","")</f>
        <v/>
      </c>
    </row>
    <row r="30" spans="1:26" ht="28.5" customHeight="1" x14ac:dyDescent="0.2">
      <c r="A30" s="356"/>
      <c r="B30" s="217"/>
      <c r="C30" s="251"/>
      <c r="D30" s="218"/>
      <c r="E30" s="218"/>
      <c r="F30" s="219" t="str">
        <f>IF(AND($D30&lt;&gt;"",E30&lt;&gt;""),E30/$D30,"")</f>
        <v/>
      </c>
      <c r="G30" s="218"/>
      <c r="H30" s="219" t="str">
        <f>IF(AND($D30&lt;&gt;"",G30&lt;&gt;""),G30/$D30,"")</f>
        <v/>
      </c>
      <c r="I30" s="218"/>
      <c r="J30" s="219" t="str">
        <f>IF(AND($D30&lt;&gt;"",I30&lt;&gt;""),I30/$D30,"")</f>
        <v/>
      </c>
      <c r="K30" s="218"/>
      <c r="L30" s="219" t="str">
        <f>IF(AND($D30&lt;&gt;"",K30&lt;&gt;""),K30/$D30,"")</f>
        <v/>
      </c>
      <c r="M30" s="218"/>
      <c r="N30" s="219" t="str">
        <f>IF(AND($D30&lt;&gt;"",M30&lt;&gt;""),M30/$D30,"")</f>
        <v/>
      </c>
      <c r="O30" s="219" t="str">
        <f>IF(AND(D30&lt;&gt;"",SUM(E30,G30,I30,K30,M30)=D30),F30+H30,"")</f>
        <v/>
      </c>
      <c r="P30" s="220" t="str">
        <f>IF(AND(D30&lt;&gt;"",SUM(E30,G30,I30,K30,M30)=D30),J30+L30+N30,"")</f>
        <v/>
      </c>
      <c r="Q30" s="218"/>
      <c r="R30" s="218"/>
      <c r="S30" s="218"/>
      <c r="T30" s="218"/>
      <c r="U30" s="218"/>
      <c r="V30" s="218"/>
      <c r="W30" s="218"/>
      <c r="X30" s="253" t="str">
        <f t="shared" si="7"/>
        <v/>
      </c>
      <c r="Y30" s="252" t="str">
        <f t="shared" si="8"/>
        <v/>
      </c>
      <c r="Z30" s="354"/>
    </row>
    <row r="31" spans="1:26" ht="28.5" customHeight="1" x14ac:dyDescent="0.2">
      <c r="A31" s="356"/>
      <c r="B31" s="217"/>
      <c r="C31" s="251"/>
      <c r="D31" s="218"/>
      <c r="E31" s="218"/>
      <c r="F31" s="219" t="str">
        <f>IF(AND($D31&lt;&gt;"",E31&lt;&gt;""),E31/$D31,"")</f>
        <v/>
      </c>
      <c r="G31" s="218"/>
      <c r="H31" s="219" t="str">
        <f>IF(AND($D31&lt;&gt;"",G31&lt;&gt;""),G31/$D31,"")</f>
        <v/>
      </c>
      <c r="I31" s="218"/>
      <c r="J31" s="219" t="str">
        <f>IF(AND($D31&lt;&gt;"",I31&lt;&gt;""),I31/$D31,"")</f>
        <v/>
      </c>
      <c r="K31" s="218"/>
      <c r="L31" s="219" t="str">
        <f>IF(AND($D31&lt;&gt;"",K31&lt;&gt;""),K31/$D31,"")</f>
        <v/>
      </c>
      <c r="M31" s="218"/>
      <c r="N31" s="219" t="str">
        <f>IF(AND($D31&lt;&gt;"",M31&lt;&gt;""),M31/$D31,"")</f>
        <v/>
      </c>
      <c r="O31" s="219" t="str">
        <f>IF(AND(D31&lt;&gt;"",SUM(E31,G31,I31,K31,M31)=D31),F31+H31,"")</f>
        <v/>
      </c>
      <c r="P31" s="220" t="str">
        <f>IF(AND(D31&lt;&gt;"",SUM(E31,G31,I31,K31,M31)=D31),J31+L31+N31,"")</f>
        <v/>
      </c>
      <c r="Q31" s="218"/>
      <c r="R31" s="218"/>
      <c r="S31" s="218"/>
      <c r="T31" s="218"/>
      <c r="U31" s="218"/>
      <c r="V31" s="218"/>
      <c r="W31" s="218"/>
      <c r="X31" s="253" t="str">
        <f t="shared" si="7"/>
        <v/>
      </c>
      <c r="Y31" s="252" t="str">
        <f t="shared" si="8"/>
        <v/>
      </c>
      <c r="Z31" s="354"/>
    </row>
    <row r="32" spans="1:26" ht="28.5" customHeight="1" x14ac:dyDescent="0.2">
      <c r="A32" s="356"/>
      <c r="B32" s="217"/>
      <c r="C32" s="251"/>
      <c r="D32" s="218"/>
      <c r="E32" s="218"/>
      <c r="F32" s="219"/>
      <c r="G32" s="218"/>
      <c r="H32" s="219"/>
      <c r="I32" s="218"/>
      <c r="J32" s="219"/>
      <c r="K32" s="218"/>
      <c r="L32" s="219"/>
      <c r="M32" s="218"/>
      <c r="N32" s="219"/>
      <c r="O32" s="219"/>
      <c r="P32" s="220"/>
      <c r="Q32" s="218"/>
      <c r="R32" s="218"/>
      <c r="S32" s="218"/>
      <c r="T32" s="218"/>
      <c r="U32" s="218"/>
      <c r="V32" s="218"/>
      <c r="W32" s="218"/>
      <c r="X32" s="253" t="str">
        <f t="shared" si="7"/>
        <v/>
      </c>
      <c r="Y32" s="252" t="str">
        <f t="shared" si="8"/>
        <v/>
      </c>
      <c r="Z32" s="354"/>
    </row>
    <row r="33" spans="1:26" ht="28.5" customHeight="1" x14ac:dyDescent="0.2">
      <c r="A33" s="356"/>
      <c r="B33" s="217"/>
      <c r="C33" s="251"/>
      <c r="D33" s="218"/>
      <c r="E33" s="218"/>
      <c r="F33" s="219"/>
      <c r="G33" s="218"/>
      <c r="H33" s="219"/>
      <c r="I33" s="218"/>
      <c r="J33" s="219"/>
      <c r="K33" s="218"/>
      <c r="L33" s="219"/>
      <c r="M33" s="218"/>
      <c r="N33" s="219"/>
      <c r="O33" s="219"/>
      <c r="P33" s="220"/>
      <c r="Q33" s="218"/>
      <c r="R33" s="218"/>
      <c r="S33" s="218"/>
      <c r="T33" s="218"/>
      <c r="U33" s="218"/>
      <c r="V33" s="218"/>
      <c r="W33" s="218"/>
      <c r="X33" s="253" t="str">
        <f t="shared" si="7"/>
        <v/>
      </c>
      <c r="Y33" s="252" t="str">
        <f t="shared" si="8"/>
        <v/>
      </c>
      <c r="Z33" s="354"/>
    </row>
    <row r="34" spans="1:26" ht="28.5" customHeight="1" x14ac:dyDescent="0.2">
      <c r="A34" s="356"/>
      <c r="B34" s="217"/>
      <c r="C34" s="251"/>
      <c r="D34" s="218"/>
      <c r="E34" s="218"/>
      <c r="F34" s="219"/>
      <c r="G34" s="218"/>
      <c r="H34" s="219"/>
      <c r="I34" s="218"/>
      <c r="J34" s="219"/>
      <c r="K34" s="218"/>
      <c r="L34" s="219"/>
      <c r="M34" s="218"/>
      <c r="N34" s="219"/>
      <c r="O34" s="219"/>
      <c r="P34" s="220"/>
      <c r="Q34" s="218"/>
      <c r="R34" s="218"/>
      <c r="S34" s="218"/>
      <c r="T34" s="218"/>
      <c r="U34" s="218"/>
      <c r="V34" s="218"/>
      <c r="W34" s="218"/>
      <c r="X34" s="253" t="str">
        <f t="shared" si="7"/>
        <v/>
      </c>
      <c r="Y34" s="252" t="str">
        <f t="shared" si="8"/>
        <v/>
      </c>
      <c r="Z34" s="354"/>
    </row>
    <row r="35" spans="1:26" ht="28.5" customHeight="1" x14ac:dyDescent="0.2">
      <c r="A35" s="356"/>
      <c r="B35" s="217"/>
      <c r="C35" s="251"/>
      <c r="D35" s="218"/>
      <c r="E35" s="218"/>
      <c r="F35" s="219"/>
      <c r="G35" s="218"/>
      <c r="H35" s="219"/>
      <c r="I35" s="218"/>
      <c r="J35" s="219"/>
      <c r="K35" s="218"/>
      <c r="L35" s="219"/>
      <c r="M35" s="218"/>
      <c r="N35" s="219"/>
      <c r="O35" s="219"/>
      <c r="P35" s="220"/>
      <c r="Q35" s="218"/>
      <c r="R35" s="218"/>
      <c r="S35" s="218"/>
      <c r="T35" s="218"/>
      <c r="U35" s="218"/>
      <c r="V35" s="218"/>
      <c r="W35" s="218"/>
      <c r="X35" s="253" t="str">
        <f t="shared" si="7"/>
        <v/>
      </c>
      <c r="Y35" s="252" t="str">
        <f t="shared" si="8"/>
        <v/>
      </c>
      <c r="Z35" s="354"/>
    </row>
    <row r="36" spans="1:26" ht="28.5" customHeight="1" x14ac:dyDescent="0.2">
      <c r="A36" s="357"/>
      <c r="B36" s="217"/>
      <c r="C36" s="251"/>
      <c r="D36" s="218"/>
      <c r="E36" s="218"/>
      <c r="F36" s="219" t="str">
        <f>IF(AND($D36&lt;&gt;"",E36&lt;&gt;""),E36/$D36,"")</f>
        <v/>
      </c>
      <c r="G36" s="218"/>
      <c r="H36" s="219" t="str">
        <f>IF(AND($D36&lt;&gt;"",G36&lt;&gt;""),G36/$D36,"")</f>
        <v/>
      </c>
      <c r="I36" s="218"/>
      <c r="J36" s="219" t="str">
        <f>IF(AND($D36&lt;&gt;"",I36&lt;&gt;""),I36/$D36,"")</f>
        <v/>
      </c>
      <c r="K36" s="218"/>
      <c r="L36" s="219" t="str">
        <f>IF(AND($D36&lt;&gt;"",K36&lt;&gt;""),K36/$D36,"")</f>
        <v/>
      </c>
      <c r="M36" s="218"/>
      <c r="N36" s="219" t="str">
        <f>IF(AND($D36&lt;&gt;"",M36&lt;&gt;""),M36/$D36,"")</f>
        <v/>
      </c>
      <c r="O36" s="219" t="str">
        <f>IF(AND(D36&lt;&gt;"",SUM(E36,G36,I36,K36,M36)=D36),F36+H36,"")</f>
        <v/>
      </c>
      <c r="P36" s="220" t="str">
        <f>IF(AND(D36&lt;&gt;"",SUM(E36,G36,I36,K36,M36)=D36),J36+L36+N36,"")</f>
        <v/>
      </c>
      <c r="Q36" s="218"/>
      <c r="R36" s="218"/>
      <c r="S36" s="218"/>
      <c r="T36" s="218"/>
      <c r="U36" s="218"/>
      <c r="V36" s="218"/>
      <c r="W36" s="218"/>
      <c r="X36" s="253" t="str">
        <f t="shared" si="7"/>
        <v/>
      </c>
      <c r="Y36" s="252" t="str">
        <f t="shared" si="8"/>
        <v/>
      </c>
      <c r="Z36" s="354"/>
    </row>
    <row r="37" spans="1:26" ht="28.5" customHeight="1" x14ac:dyDescent="0.2">
      <c r="A37" s="355"/>
      <c r="B37" s="217"/>
      <c r="C37" s="251"/>
      <c r="D37" s="218"/>
      <c r="E37" s="218"/>
      <c r="F37" s="219" t="str">
        <f>IF(AND($D37&lt;&gt;"",E37&lt;&gt;""),E37/$D37,"")</f>
        <v/>
      </c>
      <c r="G37" s="218"/>
      <c r="H37" s="219" t="str">
        <f>IF(AND($D37&lt;&gt;"",G37&lt;&gt;""),G37/$D37,"")</f>
        <v/>
      </c>
      <c r="I37" s="218"/>
      <c r="J37" s="219" t="str">
        <f>IF(AND($D37&lt;&gt;"",I37&lt;&gt;""),I37/$D37,"")</f>
        <v/>
      </c>
      <c r="K37" s="218"/>
      <c r="L37" s="219" t="str">
        <f>IF(AND($D37&lt;&gt;"",K37&lt;&gt;""),K37/$D37,"")</f>
        <v/>
      </c>
      <c r="M37" s="218"/>
      <c r="N37" s="219" t="str">
        <f>IF(AND($D37&lt;&gt;"",M37&lt;&gt;""),M37/$D37,"")</f>
        <v/>
      </c>
      <c r="O37" s="219" t="str">
        <f>IF(AND(D37&lt;&gt;"",SUM(E37,G37,I37,K37,M37)=D37),F37+H37,"")</f>
        <v/>
      </c>
      <c r="P37" s="220" t="str">
        <f>IF(AND(D37&lt;&gt;"",SUM(E37,G37,I37,K37,M37)=D37),J37+L37+N37,"")</f>
        <v/>
      </c>
      <c r="Q37" s="218"/>
      <c r="R37" s="218"/>
      <c r="S37" s="218"/>
      <c r="T37" s="218"/>
      <c r="U37" s="218"/>
      <c r="V37" s="218"/>
      <c r="W37" s="218"/>
      <c r="X37" s="253" t="str">
        <f t="shared" si="7"/>
        <v/>
      </c>
      <c r="Y37" s="252" t="str">
        <f t="shared" si="8"/>
        <v/>
      </c>
      <c r="Z37" s="353" t="str">
        <f>IF(AND(COUNTA(B37:B44)&gt;0,A37=""),"ERRO: Não identificou o ano de escolaridade!","")</f>
        <v/>
      </c>
    </row>
    <row r="38" spans="1:26" ht="28.5" customHeight="1" x14ac:dyDescent="0.2">
      <c r="A38" s="356"/>
      <c r="B38" s="217"/>
      <c r="C38" s="251"/>
      <c r="D38" s="218"/>
      <c r="E38" s="218"/>
      <c r="F38" s="219"/>
      <c r="G38" s="218"/>
      <c r="H38" s="219"/>
      <c r="I38" s="218"/>
      <c r="J38" s="219"/>
      <c r="K38" s="218"/>
      <c r="L38" s="219"/>
      <c r="M38" s="218"/>
      <c r="N38" s="219"/>
      <c r="O38" s="219"/>
      <c r="P38" s="220"/>
      <c r="Q38" s="218"/>
      <c r="R38" s="218"/>
      <c r="S38" s="218"/>
      <c r="T38" s="218"/>
      <c r="U38" s="218"/>
      <c r="V38" s="218"/>
      <c r="W38" s="218"/>
      <c r="X38" s="253" t="str">
        <f t="shared" si="7"/>
        <v/>
      </c>
      <c r="Y38" s="252" t="str">
        <f t="shared" si="8"/>
        <v/>
      </c>
      <c r="Z38" s="354"/>
    </row>
    <row r="39" spans="1:26" ht="28.5" customHeight="1" x14ac:dyDescent="0.2">
      <c r="A39" s="356"/>
      <c r="B39" s="217"/>
      <c r="C39" s="251"/>
      <c r="D39" s="218"/>
      <c r="E39" s="218"/>
      <c r="F39" s="219"/>
      <c r="G39" s="218"/>
      <c r="H39" s="219"/>
      <c r="I39" s="218"/>
      <c r="J39" s="219"/>
      <c r="K39" s="218"/>
      <c r="L39" s="219"/>
      <c r="M39" s="218"/>
      <c r="N39" s="219"/>
      <c r="O39" s="219"/>
      <c r="P39" s="220"/>
      <c r="Q39" s="218"/>
      <c r="R39" s="218"/>
      <c r="S39" s="218"/>
      <c r="T39" s="218"/>
      <c r="U39" s="218"/>
      <c r="V39" s="218"/>
      <c r="W39" s="218"/>
      <c r="X39" s="253" t="str">
        <f t="shared" si="7"/>
        <v/>
      </c>
      <c r="Y39" s="252" t="str">
        <f t="shared" si="8"/>
        <v/>
      </c>
      <c r="Z39" s="354"/>
    </row>
    <row r="40" spans="1:26" ht="28.5" customHeight="1" x14ac:dyDescent="0.2">
      <c r="A40" s="356"/>
      <c r="B40" s="217"/>
      <c r="C40" s="251"/>
      <c r="D40" s="218"/>
      <c r="E40" s="218"/>
      <c r="F40" s="219"/>
      <c r="G40" s="218"/>
      <c r="H40" s="219"/>
      <c r="I40" s="218"/>
      <c r="J40" s="219"/>
      <c r="K40" s="218"/>
      <c r="L40" s="219"/>
      <c r="M40" s="218"/>
      <c r="N40" s="219"/>
      <c r="O40" s="219"/>
      <c r="P40" s="220"/>
      <c r="Q40" s="218"/>
      <c r="R40" s="218"/>
      <c r="S40" s="218"/>
      <c r="T40" s="218"/>
      <c r="U40" s="218"/>
      <c r="V40" s="218"/>
      <c r="W40" s="218"/>
      <c r="X40" s="253" t="str">
        <f t="shared" si="7"/>
        <v/>
      </c>
      <c r="Y40" s="252" t="str">
        <f t="shared" si="8"/>
        <v/>
      </c>
      <c r="Z40" s="354"/>
    </row>
    <row r="41" spans="1:26" ht="28.5" customHeight="1" x14ac:dyDescent="0.2">
      <c r="A41" s="356"/>
      <c r="B41" s="217"/>
      <c r="C41" s="251"/>
      <c r="D41" s="218"/>
      <c r="E41" s="218"/>
      <c r="F41" s="219"/>
      <c r="G41" s="218"/>
      <c r="H41" s="219"/>
      <c r="I41" s="218"/>
      <c r="J41" s="219"/>
      <c r="K41" s="218"/>
      <c r="L41" s="219"/>
      <c r="M41" s="218"/>
      <c r="N41" s="219"/>
      <c r="O41" s="219"/>
      <c r="P41" s="220"/>
      <c r="Q41" s="218"/>
      <c r="R41" s="218"/>
      <c r="S41" s="218"/>
      <c r="T41" s="218"/>
      <c r="U41" s="218"/>
      <c r="V41" s="218"/>
      <c r="W41" s="218"/>
      <c r="X41" s="253" t="str">
        <f t="shared" si="7"/>
        <v/>
      </c>
      <c r="Y41" s="252" t="str">
        <f t="shared" si="8"/>
        <v/>
      </c>
      <c r="Z41" s="354"/>
    </row>
    <row r="42" spans="1:26" ht="28.5" customHeight="1" x14ac:dyDescent="0.2">
      <c r="A42" s="356"/>
      <c r="B42" s="217"/>
      <c r="C42" s="251"/>
      <c r="D42" s="218"/>
      <c r="E42" s="218"/>
      <c r="F42" s="219" t="str">
        <f>IF(AND($D42&lt;&gt;"",E42&lt;&gt;""),E42/$D42,"")</f>
        <v/>
      </c>
      <c r="G42" s="218"/>
      <c r="H42" s="219" t="str">
        <f>IF(AND($D42&lt;&gt;"",G42&lt;&gt;""),G42/$D42,"")</f>
        <v/>
      </c>
      <c r="I42" s="218"/>
      <c r="J42" s="219" t="str">
        <f>IF(AND($D42&lt;&gt;"",I42&lt;&gt;""),I42/$D42,"")</f>
        <v/>
      </c>
      <c r="K42" s="218"/>
      <c r="L42" s="219" t="str">
        <f>IF(AND($D42&lt;&gt;"",K42&lt;&gt;""),K42/$D42,"")</f>
        <v/>
      </c>
      <c r="M42" s="218"/>
      <c r="N42" s="219" t="str">
        <f>IF(AND($D42&lt;&gt;"",M42&lt;&gt;""),M42/$D42,"")</f>
        <v/>
      </c>
      <c r="O42" s="219" t="str">
        <f>IF(AND(D42&lt;&gt;"",SUM(E42,G42,I42,K42,M42)=D42),F42+H42,"")</f>
        <v/>
      </c>
      <c r="P42" s="220" t="str">
        <f>IF(AND(D42&lt;&gt;"",SUM(E42,G42,I42,K42,M42)=D42),J42+L42+N42,"")</f>
        <v/>
      </c>
      <c r="Q42" s="218"/>
      <c r="R42" s="218"/>
      <c r="S42" s="218"/>
      <c r="T42" s="218"/>
      <c r="U42" s="218"/>
      <c r="V42" s="218"/>
      <c r="W42" s="218"/>
      <c r="X42" s="253" t="str">
        <f t="shared" si="7"/>
        <v/>
      </c>
      <c r="Y42" s="252" t="str">
        <f t="shared" si="8"/>
        <v/>
      </c>
      <c r="Z42" s="354"/>
    </row>
    <row r="43" spans="1:26" ht="28.5" customHeight="1" x14ac:dyDescent="0.2">
      <c r="A43" s="356"/>
      <c r="B43" s="217"/>
      <c r="C43" s="251"/>
      <c r="D43" s="218"/>
      <c r="E43" s="218"/>
      <c r="F43" s="219" t="str">
        <f>IF(AND($D43&lt;&gt;"",E43&lt;&gt;""),E43/$D43,"")</f>
        <v/>
      </c>
      <c r="G43" s="218"/>
      <c r="H43" s="219" t="str">
        <f>IF(AND($D43&lt;&gt;"",G43&lt;&gt;""),G43/$D43,"")</f>
        <v/>
      </c>
      <c r="I43" s="218"/>
      <c r="J43" s="219" t="str">
        <f>IF(AND($D43&lt;&gt;"",I43&lt;&gt;""),I43/$D43,"")</f>
        <v/>
      </c>
      <c r="K43" s="218"/>
      <c r="L43" s="219" t="str">
        <f>IF(AND($D43&lt;&gt;"",K43&lt;&gt;""),K43/$D43,"")</f>
        <v/>
      </c>
      <c r="M43" s="218"/>
      <c r="N43" s="219" t="str">
        <f>IF(AND($D43&lt;&gt;"",M43&lt;&gt;""),M43/$D43,"")</f>
        <v/>
      </c>
      <c r="O43" s="219" t="str">
        <f>IF(AND(D43&lt;&gt;"",SUM(E43,G43,I43,K43,M43)=D43),F43+H43,"")</f>
        <v/>
      </c>
      <c r="P43" s="220" t="str">
        <f>IF(AND(D43&lt;&gt;"",SUM(E43,G43,I43,K43,M43)=D43),J43+L43+N43,"")</f>
        <v/>
      </c>
      <c r="Q43" s="218"/>
      <c r="R43" s="218"/>
      <c r="S43" s="218"/>
      <c r="T43" s="218"/>
      <c r="U43" s="218"/>
      <c r="V43" s="218"/>
      <c r="W43" s="218"/>
      <c r="X43" s="253" t="str">
        <f t="shared" si="7"/>
        <v/>
      </c>
      <c r="Y43" s="252" t="str">
        <f t="shared" si="8"/>
        <v/>
      </c>
      <c r="Z43" s="354"/>
    </row>
    <row r="44" spans="1:26" ht="28.5" customHeight="1" x14ac:dyDescent="0.2">
      <c r="A44" s="357"/>
      <c r="B44" s="217"/>
      <c r="C44" s="251"/>
      <c r="D44" s="218"/>
      <c r="E44" s="218"/>
      <c r="F44" s="219" t="str">
        <f>IF(AND($D44&lt;&gt;"",E44&lt;&gt;""),E44/$D44,"")</f>
        <v/>
      </c>
      <c r="G44" s="218"/>
      <c r="H44" s="219" t="str">
        <f>IF(AND($D44&lt;&gt;"",G44&lt;&gt;""),G44/$D44,"")</f>
        <v/>
      </c>
      <c r="I44" s="218"/>
      <c r="J44" s="219" t="str">
        <f>IF(AND($D44&lt;&gt;"",I44&lt;&gt;""),I44/$D44,"")</f>
        <v/>
      </c>
      <c r="K44" s="218"/>
      <c r="L44" s="219" t="str">
        <f>IF(AND($D44&lt;&gt;"",K44&lt;&gt;""),K44/$D44,"")</f>
        <v/>
      </c>
      <c r="M44" s="218"/>
      <c r="N44" s="219" t="str">
        <f>IF(AND($D44&lt;&gt;"",M44&lt;&gt;""),M44/$D44,"")</f>
        <v/>
      </c>
      <c r="O44" s="219" t="str">
        <f>IF(AND(D44&lt;&gt;"",SUM(E44,G44,I44,K44,M44)=D44),F44+H44,"")</f>
        <v/>
      </c>
      <c r="P44" s="220" t="str">
        <f>IF(AND(D44&lt;&gt;"",SUM(E44,G44,I44,K44,M44)=D44),J44+L44+N44,"")</f>
        <v/>
      </c>
      <c r="Q44" s="218"/>
      <c r="R44" s="218"/>
      <c r="S44" s="218"/>
      <c r="T44" s="218"/>
      <c r="U44" s="218"/>
      <c r="V44" s="218"/>
      <c r="W44" s="218"/>
      <c r="X44" s="253" t="str">
        <f t="shared" si="7"/>
        <v/>
      </c>
      <c r="Y44" s="252" t="str">
        <f t="shared" si="8"/>
        <v/>
      </c>
      <c r="Z44" s="354"/>
    </row>
    <row r="45" spans="1:26" s="221" customFormat="1" ht="18.75" customHeight="1" x14ac:dyDescent="0.2">
      <c r="B45" s="222"/>
      <c r="C45" s="233"/>
      <c r="D45" s="222" t="s">
        <v>471</v>
      </c>
      <c r="E45" s="223"/>
      <c r="F45" s="223"/>
      <c r="G45" s="223"/>
      <c r="H45" s="371"/>
      <c r="I45" s="371"/>
      <c r="J45" s="371"/>
      <c r="K45" s="371"/>
      <c r="L45" s="371"/>
      <c r="M45" s="371"/>
      <c r="N45" s="371"/>
      <c r="O45" s="371"/>
      <c r="P45" s="371"/>
    </row>
    <row r="46" spans="1:26" s="221" customFormat="1" ht="18.75" customHeight="1" x14ac:dyDescent="0.2">
      <c r="B46" s="222"/>
      <c r="C46" s="233"/>
      <c r="E46" s="223"/>
      <c r="F46" s="223"/>
      <c r="G46" s="223"/>
      <c r="H46" s="372"/>
      <c r="I46" s="372"/>
      <c r="J46" s="372"/>
      <c r="K46" s="372"/>
      <c r="L46" s="372"/>
      <c r="M46" s="372"/>
      <c r="N46" s="372"/>
      <c r="O46" s="372"/>
      <c r="P46" s="372"/>
    </row>
    <row r="47" spans="1:26" ht="21.75" customHeight="1" x14ac:dyDescent="0.2">
      <c r="H47" s="373"/>
      <c r="I47" s="373"/>
      <c r="J47" s="373"/>
      <c r="K47" s="373"/>
      <c r="L47" s="373"/>
      <c r="M47" s="373"/>
      <c r="N47" s="373"/>
      <c r="O47" s="373"/>
      <c r="P47" s="373"/>
      <c r="X47" s="224"/>
    </row>
    <row r="48" spans="1:26" s="227" customFormat="1" hidden="1" x14ac:dyDescent="0.2">
      <c r="C48" s="234"/>
      <c r="E48" s="228"/>
      <c r="F48" s="228"/>
      <c r="G48" s="228"/>
      <c r="H48" s="373"/>
      <c r="I48" s="373"/>
      <c r="J48" s="373"/>
      <c r="K48" s="373"/>
      <c r="L48" s="373"/>
      <c r="M48" s="373"/>
      <c r="N48" s="373"/>
      <c r="O48" s="373"/>
      <c r="P48" s="373"/>
      <c r="X48" s="229"/>
    </row>
    <row r="49" spans="3:25" s="227" customFormat="1" hidden="1" x14ac:dyDescent="0.2">
      <c r="C49" s="234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X49" s="230" t="s">
        <v>469</v>
      </c>
      <c r="Y49" s="230" t="s">
        <v>446</v>
      </c>
    </row>
    <row r="50" spans="3:25" s="227" customFormat="1" hidden="1" x14ac:dyDescent="0.2">
      <c r="C50" s="234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X50" s="230" t="s">
        <v>468</v>
      </c>
      <c r="Y50" s="230" t="s">
        <v>447</v>
      </c>
    </row>
    <row r="51" spans="3:25" s="227" customFormat="1" hidden="1" x14ac:dyDescent="0.2">
      <c r="C51" s="234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X51" s="227" t="s">
        <v>467</v>
      </c>
      <c r="Y51" s="230" t="s">
        <v>448</v>
      </c>
    </row>
    <row r="52" spans="3:25" s="227" customFormat="1" hidden="1" x14ac:dyDescent="0.2">
      <c r="C52" s="234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X52" s="230" t="s">
        <v>22</v>
      </c>
      <c r="Y52" s="230" t="s">
        <v>442</v>
      </c>
    </row>
    <row r="53" spans="3:25" s="227" customFormat="1" hidden="1" x14ac:dyDescent="0.2">
      <c r="C53" s="234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X53" s="230" t="s">
        <v>449</v>
      </c>
      <c r="Y53" s="230" t="s">
        <v>450</v>
      </c>
    </row>
    <row r="54" spans="3:25" s="227" customFormat="1" hidden="1" x14ac:dyDescent="0.2">
      <c r="C54" s="234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X54" s="230" t="s">
        <v>445</v>
      </c>
      <c r="Y54" s="230" t="s">
        <v>444</v>
      </c>
    </row>
    <row r="55" spans="3:25" s="227" customFormat="1" hidden="1" x14ac:dyDescent="0.2">
      <c r="C55" s="234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X55" s="230" t="s">
        <v>443</v>
      </c>
      <c r="Y55" s="230" t="s">
        <v>452</v>
      </c>
    </row>
    <row r="56" spans="3:25" s="227" customFormat="1" hidden="1" x14ac:dyDescent="0.2">
      <c r="C56" s="234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X56" s="230" t="s">
        <v>451</v>
      </c>
      <c r="Y56" s="230" t="s">
        <v>454</v>
      </c>
    </row>
    <row r="57" spans="3:25" s="227" customFormat="1" hidden="1" x14ac:dyDescent="0.2">
      <c r="C57" s="234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X57" s="230" t="s">
        <v>453</v>
      </c>
      <c r="Y57" s="230" t="s">
        <v>456</v>
      </c>
    </row>
    <row r="58" spans="3:25" s="227" customFormat="1" hidden="1" x14ac:dyDescent="0.2">
      <c r="C58" s="234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X58" s="230" t="s">
        <v>455</v>
      </c>
      <c r="Y58" s="230"/>
    </row>
    <row r="59" spans="3:25" s="227" customFormat="1" hidden="1" x14ac:dyDescent="0.2">
      <c r="C59" s="234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X59" s="230" t="s">
        <v>38</v>
      </c>
      <c r="Y59" s="230"/>
    </row>
    <row r="60" spans="3:25" s="227" customFormat="1" hidden="1" x14ac:dyDescent="0.2">
      <c r="C60" s="234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X60" s="230" t="s">
        <v>457</v>
      </c>
      <c r="Y60" s="230"/>
    </row>
    <row r="61" spans="3:25" s="227" customFormat="1" hidden="1" x14ac:dyDescent="0.2">
      <c r="C61" s="234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X61" s="230" t="s">
        <v>458</v>
      </c>
      <c r="Y61" s="229"/>
    </row>
    <row r="62" spans="3:25" s="227" customFormat="1" hidden="1" x14ac:dyDescent="0.2">
      <c r="C62" s="234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X62" s="230" t="s">
        <v>459</v>
      </c>
      <c r="Y62" s="229"/>
    </row>
    <row r="63" spans="3:25" s="227" customFormat="1" hidden="1" x14ac:dyDescent="0.2">
      <c r="C63" s="234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X63" s="230" t="s">
        <v>460</v>
      </c>
      <c r="Y63" s="229"/>
    </row>
    <row r="64" spans="3:25" s="227" customFormat="1" hidden="1" x14ac:dyDescent="0.2">
      <c r="C64" s="234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X64" s="230" t="s">
        <v>461</v>
      </c>
      <c r="Y64" s="229"/>
    </row>
    <row r="65" spans="3:25" s="227" customFormat="1" hidden="1" x14ac:dyDescent="0.2">
      <c r="C65" s="234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X65" s="230" t="s">
        <v>462</v>
      </c>
      <c r="Y65" s="229"/>
    </row>
    <row r="66" spans="3:25" s="227" customFormat="1" hidden="1" x14ac:dyDescent="0.2">
      <c r="C66" s="234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X66" s="230" t="s">
        <v>463</v>
      </c>
      <c r="Y66" s="229"/>
    </row>
    <row r="67" spans="3:25" s="227" customFormat="1" hidden="1" x14ac:dyDescent="0.2">
      <c r="C67" s="234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X67" s="230" t="s">
        <v>464</v>
      </c>
      <c r="Y67" s="229"/>
    </row>
    <row r="68" spans="3:25" s="227" customFormat="1" hidden="1" x14ac:dyDescent="0.2">
      <c r="C68" s="234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X68" s="230" t="s">
        <v>465</v>
      </c>
      <c r="Y68" s="229"/>
    </row>
    <row r="69" spans="3:25" s="227" customFormat="1" hidden="1" x14ac:dyDescent="0.2">
      <c r="C69" s="234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X69" s="230"/>
      <c r="Y69" s="229"/>
    </row>
    <row r="70" spans="3:25" s="227" customFormat="1" x14ac:dyDescent="0.2">
      <c r="C70" s="234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X70" s="230"/>
      <c r="Y70" s="229"/>
    </row>
    <row r="71" spans="3:25" x14ac:dyDescent="0.2">
      <c r="X71" s="225"/>
      <c r="Y71" s="226"/>
    </row>
    <row r="72" spans="3:25" x14ac:dyDescent="0.2">
      <c r="X72" s="225"/>
      <c r="Y72" s="226"/>
    </row>
    <row r="73" spans="3:25" x14ac:dyDescent="0.2">
      <c r="X73" s="225"/>
      <c r="Y73" s="226"/>
    </row>
    <row r="74" spans="3:25" x14ac:dyDescent="0.2">
      <c r="X74" s="225"/>
      <c r="Y74" s="226"/>
    </row>
    <row r="75" spans="3:25" x14ac:dyDescent="0.2">
      <c r="X75" s="225"/>
      <c r="Y75" s="226"/>
    </row>
    <row r="76" spans="3:25" x14ac:dyDescent="0.2">
      <c r="X76" s="225"/>
      <c r="Y76" s="226"/>
    </row>
    <row r="77" spans="3:25" x14ac:dyDescent="0.2">
      <c r="X77" s="225"/>
      <c r="Y77" s="226"/>
    </row>
    <row r="78" spans="3:25" x14ac:dyDescent="0.2">
      <c r="X78" s="225"/>
      <c r="Y78" s="226"/>
    </row>
    <row r="79" spans="3:25" x14ac:dyDescent="0.2">
      <c r="X79" s="225"/>
      <c r="Y79" s="226"/>
    </row>
    <row r="80" spans="3:25" x14ac:dyDescent="0.2">
      <c r="X80" s="225"/>
      <c r="Y80" s="226"/>
    </row>
    <row r="81" spans="24:25" x14ac:dyDescent="0.2">
      <c r="X81" s="225"/>
      <c r="Y81" s="226"/>
    </row>
    <row r="82" spans="24:25" x14ac:dyDescent="0.2">
      <c r="X82" s="225"/>
      <c r="Y82" s="226"/>
    </row>
    <row r="83" spans="24:25" x14ac:dyDescent="0.2">
      <c r="X83" s="225"/>
      <c r="Y83" s="226"/>
    </row>
    <row r="84" spans="24:25" x14ac:dyDescent="0.2">
      <c r="X84" s="225"/>
      <c r="Y84" s="226"/>
    </row>
    <row r="85" spans="24:25" x14ac:dyDescent="0.2">
      <c r="X85" s="225"/>
      <c r="Y85" s="226"/>
    </row>
    <row r="86" spans="24:25" x14ac:dyDescent="0.2">
      <c r="X86" s="225"/>
      <c r="Y86" s="226"/>
    </row>
    <row r="87" spans="24:25" x14ac:dyDescent="0.2">
      <c r="X87" s="225"/>
      <c r="Y87" s="226"/>
    </row>
    <row r="88" spans="24:25" x14ac:dyDescent="0.2">
      <c r="X88" s="225"/>
      <c r="Y88" s="226"/>
    </row>
    <row r="89" spans="24:25" x14ac:dyDescent="0.2">
      <c r="X89" s="225"/>
      <c r="Y89" s="226"/>
    </row>
    <row r="90" spans="24:25" x14ac:dyDescent="0.2">
      <c r="X90" s="225"/>
      <c r="Y90" s="226"/>
    </row>
    <row r="91" spans="24:25" x14ac:dyDescent="0.2">
      <c r="X91" s="225"/>
      <c r="Y91" s="226"/>
    </row>
    <row r="92" spans="24:25" x14ac:dyDescent="0.2">
      <c r="X92" s="225"/>
      <c r="Y92" s="226"/>
    </row>
    <row r="93" spans="24:25" x14ac:dyDescent="0.2">
      <c r="Y93" s="226"/>
    </row>
  </sheetData>
  <sheetProtection password="DC9F" sheet="1" objects="1" scenarios="1"/>
  <mergeCells count="39">
    <mergeCell ref="Q9:W9"/>
    <mergeCell ref="Q10:R10"/>
    <mergeCell ref="T10:T12"/>
    <mergeCell ref="U10:U12"/>
    <mergeCell ref="V10:V12"/>
    <mergeCell ref="W10:W12"/>
    <mergeCell ref="R11:R12"/>
    <mergeCell ref="H45:P48"/>
    <mergeCell ref="V2:W2"/>
    <mergeCell ref="T2:U2"/>
    <mergeCell ref="R2:S2"/>
    <mergeCell ref="A3:X3"/>
    <mergeCell ref="A5:U5"/>
    <mergeCell ref="V5:W5"/>
    <mergeCell ref="K11:L11"/>
    <mergeCell ref="M11:N11"/>
    <mergeCell ref="A29:A36"/>
    <mergeCell ref="A37:A44"/>
    <mergeCell ref="Q11:Q12"/>
    <mergeCell ref="A9:A12"/>
    <mergeCell ref="B9:B12"/>
    <mergeCell ref="D9:D12"/>
    <mergeCell ref="O9:O12"/>
    <mergeCell ref="Z13:Z20"/>
    <mergeCell ref="Z21:Z28"/>
    <mergeCell ref="Z29:Z36"/>
    <mergeCell ref="Z37:Z44"/>
    <mergeCell ref="A7:X7"/>
    <mergeCell ref="A13:A20"/>
    <mergeCell ref="A21:A28"/>
    <mergeCell ref="X9:X12"/>
    <mergeCell ref="P9:P12"/>
    <mergeCell ref="S10:S12"/>
    <mergeCell ref="E9:N9"/>
    <mergeCell ref="E10:N10"/>
    <mergeCell ref="C9:C12"/>
    <mergeCell ref="E11:F11"/>
    <mergeCell ref="G11:H11"/>
    <mergeCell ref="I11:J11"/>
  </mergeCells>
  <conditionalFormatting sqref="O13:P28">
    <cfRule type="cellIs" dxfId="1" priority="2" operator="equal">
      <formula>"ERRO"</formula>
    </cfRule>
  </conditionalFormatting>
  <conditionalFormatting sqref="O29:P44">
    <cfRule type="cellIs" dxfId="0" priority="1" operator="equal">
      <formula>"ERRO"</formula>
    </cfRule>
  </conditionalFormatting>
  <dataValidations count="3">
    <dataValidation type="list" allowBlank="1" showInputMessage="1" showErrorMessage="1" sqref="A13:A44">
      <formula1>$Y$48:$Y$57</formula1>
    </dataValidation>
    <dataValidation type="list" allowBlank="1" showInputMessage="1" showErrorMessage="1" sqref="V5:V6">
      <formula1>"Não,Sim"</formula1>
    </dataValidation>
    <dataValidation type="whole" allowBlank="1" showInputMessage="1" showErrorMessage="1" prompt="Inserir um n.º inteiro" sqref="C13:C44">
      <formula1>0</formula1>
      <formula2>2000</formula2>
    </dataValidation>
  </dataValidations>
  <hyperlinks>
    <hyperlink ref="R2" location="Início!A1" display="Início"/>
    <hyperlink ref="T2" location="'Q6'!A1" display="Anterior"/>
    <hyperlink ref="V2" location="'Q8 e 9'!A1" display="Seguinte"/>
    <hyperlink ref="T2:U2" location="'Q6'!A1" display="Anterior"/>
    <hyperlink ref="V2:W2" location="'Q8'!A1" display="Seguinte"/>
    <hyperlink ref="R2:S2" location="Início!A1" display="Início"/>
  </hyperlinks>
  <printOptions horizontalCentered="1"/>
  <pageMargins left="0.19685039370078741" right="0.19685039370078741" top="0.70866141732283472" bottom="0.39370078740157483" header="0" footer="0"/>
  <pageSetup paperSize="9" scale="70" orientation="landscape" r:id="rId1"/>
  <headerFooter alignWithMargins="0">
    <oddHeader>&amp;C&amp;"Arial,Negrito"&amp;16Relatório Semestral TEIP 2016</oddHeader>
    <oddFooter>&amp;L&amp;8Relatório semestral TEIP - 2015/16&amp;R&amp;8Questão 7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AJ6"/>
  <sheetViews>
    <sheetView showGridLines="0" tabSelected="1" zoomScaleNormal="100" workbookViewId="0">
      <selection activeCell="O6" sqref="O6"/>
    </sheetView>
  </sheetViews>
  <sheetFormatPr defaultRowHeight="12.75" x14ac:dyDescent="0.2"/>
  <cols>
    <col min="1" max="1" width="2" customWidth="1"/>
    <col min="8" max="8" width="13" customWidth="1"/>
    <col min="10" max="10" width="9.140625" customWidth="1"/>
    <col min="11" max="11" width="9.7109375" customWidth="1"/>
    <col min="12" max="12" width="2" customWidth="1"/>
  </cols>
  <sheetData>
    <row r="1" spans="1:36" ht="30" customHeight="1" x14ac:dyDescent="0.2">
      <c r="A1" s="21" t="str">
        <f>IF(Início!B4&lt;&gt;"",Início!B4,"")</f>
        <v>Agrupamento de Escolas Maximinos</v>
      </c>
      <c r="B1" s="22"/>
      <c r="C1" s="23"/>
      <c r="D1" s="23"/>
      <c r="E1" s="23"/>
      <c r="F1" s="23"/>
      <c r="G1" s="23"/>
      <c r="H1" s="23"/>
      <c r="I1" s="23"/>
      <c r="J1" s="23"/>
      <c r="K1" s="48">
        <f>IF(Início!G4&gt;0,Início!G4,"")</f>
        <v>303089</v>
      </c>
      <c r="L1" s="22"/>
    </row>
    <row r="2" spans="1:36" x14ac:dyDescent="0.2">
      <c r="H2" s="112"/>
      <c r="I2" s="28" t="s">
        <v>19</v>
      </c>
      <c r="J2" s="28" t="s">
        <v>52</v>
      </c>
      <c r="K2" s="28" t="s">
        <v>20</v>
      </c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4" spans="1:36" ht="19.5" customHeight="1" x14ac:dyDescent="0.2">
      <c r="A4" s="273" t="s">
        <v>493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36" ht="15" x14ac:dyDescent="0.25">
      <c r="B5" s="30"/>
    </row>
    <row r="6" spans="1:36" ht="213.75" customHeight="1" x14ac:dyDescent="0.2">
      <c r="B6" s="310" t="s">
        <v>547</v>
      </c>
      <c r="C6" s="291"/>
      <c r="D6" s="291"/>
      <c r="E6" s="291"/>
      <c r="F6" s="291"/>
      <c r="G6" s="291"/>
      <c r="H6" s="291"/>
      <c r="I6" s="291"/>
      <c r="J6" s="291"/>
      <c r="K6" s="292"/>
    </row>
  </sheetData>
  <sheetProtection password="DC9F" sheet="1" objects="1" scenarios="1"/>
  <mergeCells count="2">
    <mergeCell ref="A4:L4"/>
    <mergeCell ref="B6:K6"/>
  </mergeCells>
  <hyperlinks>
    <hyperlink ref="I2" location="Início!A1" display="Início"/>
    <hyperlink ref="K2" location="Dominio2!A1" display="Seguinte"/>
    <hyperlink ref="J2" location="'Q7'!A1" display="Anterior"/>
  </hyperlinks>
  <printOptions horizontalCentered="1"/>
  <pageMargins left="0.23622047244094491" right="0.27559055118110237" top="0.74803149606299213" bottom="0.74803149606299213" header="0.31496062992125984" footer="0.31496062992125984"/>
  <pageSetup paperSize="9" orientation="portrait" horizontalDpi="300" verticalDpi="300" r:id="rId1"/>
  <headerFooter>
    <oddHeader>&amp;C&amp;"Arial,Negrito"&amp;16Relatório Semestral TEIP 2016</oddHeader>
    <oddFooter>&amp;L&amp;8Relatório semestral TEIP - 2015/16&amp;R&amp;8Questões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12</vt:i4>
      </vt:variant>
      <vt:variant>
        <vt:lpstr>Intervalos com nome</vt:lpstr>
      </vt:variant>
      <vt:variant>
        <vt:i4>11</vt:i4>
      </vt:variant>
    </vt:vector>
  </HeadingPairs>
  <TitlesOfParts>
    <vt:vector size="23" baseType="lpstr">
      <vt:lpstr>Início</vt:lpstr>
      <vt:lpstr>Q1</vt:lpstr>
      <vt:lpstr>Q2</vt:lpstr>
      <vt:lpstr>Q3</vt:lpstr>
      <vt:lpstr>Q4</vt:lpstr>
      <vt:lpstr>Q5</vt:lpstr>
      <vt:lpstr>Q6</vt:lpstr>
      <vt:lpstr>Q7</vt:lpstr>
      <vt:lpstr>Q8</vt:lpstr>
      <vt:lpstr>Folha1</vt:lpstr>
      <vt:lpstr>Dominio2</vt:lpstr>
      <vt:lpstr>Dominio4</vt:lpstr>
      <vt:lpstr>Dominio2!Área_de_Impressão</vt:lpstr>
      <vt:lpstr>Dominio4!Área_de_Impressão</vt:lpstr>
      <vt:lpstr>Início!Área_de_Impressão</vt:lpstr>
      <vt:lpstr>'Q1'!Área_de_Impressão</vt:lpstr>
      <vt:lpstr>'Q2'!Área_de_Impressão</vt:lpstr>
      <vt:lpstr>'Q3'!Área_de_Impressão</vt:lpstr>
      <vt:lpstr>'Q5'!Área_de_Impressão</vt:lpstr>
      <vt:lpstr>'Q7'!Área_de_Impressão</vt:lpstr>
      <vt:lpstr>'Q4'!Títulos_de_Impressão</vt:lpstr>
      <vt:lpstr>'Q6'!Títulos_de_Impressão</vt:lpstr>
      <vt:lpstr>'Q7'!Títulos_de_Impressão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André (DGE)</dc:creator>
  <cp:lastModifiedBy>Teresa Lopes</cp:lastModifiedBy>
  <cp:lastPrinted>2016-03-23T11:20:08Z</cp:lastPrinted>
  <dcterms:created xsi:type="dcterms:W3CDTF">2016-02-11T14:11:45Z</dcterms:created>
  <dcterms:modified xsi:type="dcterms:W3CDTF">2016-03-23T11:20:18Z</dcterms:modified>
</cp:coreProperties>
</file>